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KROBAK\Documents\Tech Support\"/>
    </mc:Choice>
  </mc:AlternateContent>
  <xr:revisionPtr revIDLastSave="0" documentId="8_{206BC1EC-087A-4896-B411-10BB631F553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Target enhancement calibration" sheetId="7" r:id="rId1"/>
    <sheet name="Target enhancement gain" sheetId="8" r:id="rId2"/>
    <sheet name="Wideband enhancement gain" sheetId="11" r:id="rId3"/>
    <sheet name="Calibration example data" sheetId="9" r:id="rId4"/>
    <sheet name="gain example data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1" l="1"/>
  <c r="G4" i="11" s="1"/>
  <c r="D5" i="11"/>
  <c r="G5" i="11" s="1"/>
  <c r="D6" i="11"/>
  <c r="G6" i="11" s="1"/>
  <c r="D7" i="11"/>
  <c r="G7" i="11" s="1"/>
  <c r="D8" i="11"/>
  <c r="G8" i="11" s="1"/>
  <c r="D9" i="11"/>
  <c r="G9" i="11" s="1"/>
  <c r="D10" i="11"/>
  <c r="G10" i="11" s="1"/>
  <c r="D11" i="11"/>
  <c r="D12" i="11"/>
  <c r="G12" i="11" s="1"/>
  <c r="D13" i="11"/>
  <c r="G13" i="11" s="1"/>
  <c r="D14" i="11"/>
  <c r="D15" i="11"/>
  <c r="G15" i="11" s="1"/>
  <c r="D16" i="11"/>
  <c r="G16" i="11" s="1"/>
  <c r="D3" i="11"/>
  <c r="G3" i="11" s="1"/>
  <c r="H16" i="11"/>
  <c r="H15" i="11"/>
  <c r="H14" i="11"/>
  <c r="G14" i="11"/>
  <c r="H13" i="11"/>
  <c r="H12" i="11"/>
  <c r="H11" i="11"/>
  <c r="G11" i="11"/>
  <c r="H10" i="11"/>
  <c r="H9" i="11"/>
  <c r="H8" i="11"/>
  <c r="H7" i="11"/>
  <c r="H6" i="11"/>
  <c r="H5" i="11"/>
  <c r="H4" i="11"/>
  <c r="H3" i="11"/>
  <c r="D4" i="7"/>
  <c r="I16" i="10"/>
  <c r="H16" i="10"/>
  <c r="D16" i="10"/>
  <c r="I15" i="10"/>
  <c r="D15" i="10"/>
  <c r="H15" i="10" s="1"/>
  <c r="I14" i="10"/>
  <c r="D14" i="10"/>
  <c r="H14" i="10" s="1"/>
  <c r="I13" i="10"/>
  <c r="H13" i="10"/>
  <c r="D13" i="10"/>
  <c r="I12" i="10"/>
  <c r="D12" i="10"/>
  <c r="H12" i="10" s="1"/>
  <c r="I11" i="10"/>
  <c r="D11" i="10"/>
  <c r="H11" i="10" s="1"/>
  <c r="I10" i="10"/>
  <c r="H10" i="10"/>
  <c r="D10" i="10"/>
  <c r="I9" i="10"/>
  <c r="D9" i="10"/>
  <c r="H9" i="10" s="1"/>
  <c r="I8" i="10"/>
  <c r="D8" i="10"/>
  <c r="H8" i="10" s="1"/>
  <c r="I7" i="10"/>
  <c r="D7" i="10"/>
  <c r="H7" i="10" s="1"/>
  <c r="I6" i="10"/>
  <c r="D6" i="10"/>
  <c r="H6" i="10" s="1"/>
  <c r="I5" i="10"/>
  <c r="D5" i="10"/>
  <c r="H5" i="10" s="1"/>
  <c r="I4" i="10"/>
  <c r="D4" i="10"/>
  <c r="H4" i="10" s="1"/>
  <c r="I3" i="10"/>
  <c r="D3" i="10"/>
  <c r="H3" i="10" s="1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6" i="9"/>
  <c r="D6" i="9"/>
  <c r="E5" i="9"/>
  <c r="D5" i="9"/>
  <c r="E4" i="9"/>
  <c r="D4" i="9"/>
  <c r="C20" i="9" s="1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3" i="8"/>
  <c r="D16" i="8"/>
  <c r="H16" i="8" s="1"/>
  <c r="D15" i="8"/>
  <c r="H15" i="8" s="1"/>
  <c r="D14" i="8"/>
  <c r="H14" i="8" s="1"/>
  <c r="D13" i="8"/>
  <c r="H13" i="8" s="1"/>
  <c r="D12" i="8"/>
  <c r="H12" i="8" s="1"/>
  <c r="D11" i="8"/>
  <c r="H11" i="8" s="1"/>
  <c r="D10" i="8"/>
  <c r="H10" i="8" s="1"/>
  <c r="D9" i="8"/>
  <c r="H9" i="8" s="1"/>
  <c r="D8" i="8"/>
  <c r="H8" i="8" s="1"/>
  <c r="D7" i="8"/>
  <c r="H7" i="8" s="1"/>
  <c r="D6" i="8"/>
  <c r="H6" i="8" s="1"/>
  <c r="D5" i="8"/>
  <c r="H5" i="8" s="1"/>
  <c r="D4" i="8"/>
  <c r="H4" i="8" s="1"/>
  <c r="D3" i="8"/>
  <c r="H3" i="8" s="1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C20" i="7" l="1"/>
  <c r="C21" i="9"/>
  <c r="F17" i="9" s="1"/>
  <c r="C21" i="7"/>
  <c r="F10" i="9" l="1"/>
  <c r="F15" i="9"/>
  <c r="F7" i="9"/>
  <c r="F17" i="7"/>
  <c r="F13" i="9"/>
  <c r="F5" i="9"/>
  <c r="F16" i="9"/>
  <c r="F8" i="9"/>
  <c r="F11" i="9"/>
  <c r="F14" i="9"/>
  <c r="F6" i="9"/>
  <c r="F12" i="9"/>
  <c r="F4" i="9"/>
  <c r="F9" i="9"/>
  <c r="F12" i="7"/>
  <c r="F9" i="7"/>
  <c r="F16" i="7"/>
  <c r="F14" i="7"/>
  <c r="F15" i="7"/>
  <c r="F7" i="7"/>
  <c r="F10" i="7"/>
  <c r="F13" i="7"/>
  <c r="F5" i="7"/>
  <c r="F8" i="7"/>
  <c r="F11" i="7"/>
  <c r="F6" i="7"/>
  <c r="F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Tyldesley-Worster</author>
  </authors>
  <commentList>
    <comment ref="C2" authorId="0" shapeId="0" xr:uid="{00000000-0006-0000-0000-000001000000}">
      <text>
        <r>
          <rPr>
            <sz val="8"/>
            <color indexed="81"/>
            <rFont val="Tahoma"/>
            <family val="2"/>
          </rPr>
          <t>This is the offset you leave alone (so you are only changing one parameter).</t>
        </r>
      </text>
    </comment>
    <comment ref="C3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This the the coefficient that give the max int for a fixed target mass.
From the tune page, change the coefficient while looking at the peak display. </t>
        </r>
      </text>
    </comment>
    <comment ref="D3" authorId="0" shapeId="0" xr:uid="{00000000-0006-0000-0000-000003000000}">
      <text>
        <r>
          <rPr>
            <sz val="8"/>
            <color indexed="81"/>
            <rFont val="Tahoma"/>
            <family val="2"/>
          </rPr>
          <t>The value of the EDC delay. This is calculated from your target mass by t = sqrt(mass)*coeff + offset and comes out in µs</t>
        </r>
      </text>
    </comment>
    <comment ref="E3" authorId="0" shapeId="0" xr:uid="{00000000-0006-0000-0000-000004000000}">
      <text>
        <r>
          <rPr>
            <sz val="8"/>
            <color indexed="81"/>
            <rFont val="Tahoma"/>
            <family val="2"/>
          </rPr>
          <t>The sqrt(mass).
Used as the other axis on the graph.</t>
        </r>
      </text>
    </comment>
    <comment ref="F3" authorId="0" shapeId="0" xr:uid="{00000000-0006-0000-0000-000005000000}">
      <text>
        <r>
          <rPr>
            <sz val="8"/>
            <color indexed="81"/>
            <rFont val="Tahoma"/>
            <family val="2"/>
          </rPr>
          <t>The mass the old time comes out at using the new coefficients.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ukmpakm</author>
  </authors>
  <commentList>
    <comment ref="H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Observed Target Enhancement Gain</t>
        </r>
      </text>
    </comment>
    <comment ref="I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Theoretical Gain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ukmpakm</author>
  </authors>
  <commentList>
    <comment ref="G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Observed Wideband Enhancement Gain</t>
        </r>
      </text>
    </comment>
    <comment ref="H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Theoretical Gain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Tyldesley-Worster</author>
  </authors>
  <commentList>
    <comment ref="C2" authorId="0" shapeId="0" xr:uid="{00000000-0006-0000-0300-000001000000}">
      <text>
        <r>
          <rPr>
            <sz val="8"/>
            <color indexed="81"/>
            <rFont val="Tahoma"/>
            <family val="2"/>
          </rPr>
          <t>This is the offset you leave alone (so you are only changing one parameter).</t>
        </r>
      </text>
    </comment>
    <comment ref="C3" authorId="0" shapeId="0" xr:uid="{00000000-0006-0000-0300-000002000000}">
      <text>
        <r>
          <rPr>
            <sz val="8"/>
            <color indexed="81"/>
            <rFont val="Tahoma"/>
            <family val="2"/>
          </rPr>
          <t xml:space="preserve">This the the coefficient that give the max int for a fixed target mass.
From the tune page, change the coefficient while looking at the peak display. </t>
        </r>
      </text>
    </comment>
    <comment ref="D3" authorId="0" shapeId="0" xr:uid="{00000000-0006-0000-0300-000003000000}">
      <text>
        <r>
          <rPr>
            <sz val="8"/>
            <color indexed="81"/>
            <rFont val="Tahoma"/>
            <family val="2"/>
          </rPr>
          <t>The value of the EDC delay. This is calculated from your target mass by t = sqrt(mass)*coeff + offset and comes out in µs</t>
        </r>
      </text>
    </comment>
    <comment ref="E3" authorId="0" shapeId="0" xr:uid="{00000000-0006-0000-0300-000004000000}">
      <text>
        <r>
          <rPr>
            <sz val="8"/>
            <color indexed="81"/>
            <rFont val="Tahoma"/>
            <family val="2"/>
          </rPr>
          <t>The sqrt(mass).
Used as the other axis on the graph.</t>
        </r>
      </text>
    </comment>
    <comment ref="F3" authorId="0" shapeId="0" xr:uid="{00000000-0006-0000-0300-000005000000}">
      <text>
        <r>
          <rPr>
            <sz val="8"/>
            <color indexed="81"/>
            <rFont val="Tahoma"/>
            <family val="2"/>
          </rPr>
          <t>The mass the old time comes out at using the new coefficients.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ukmpakm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Acquisition 1 summed intensity of data with Target enhancement disabled.</t>
        </r>
      </text>
    </comment>
    <comment ref="C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Acquisition 3 summed intensity of data with Target enhancement disabled.</t>
        </r>
      </text>
    </comment>
    <comment ref="D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Average summed intensity of data with Target enhancement disabled.</t>
        </r>
      </text>
    </comment>
    <comment ref="F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Summed intensitities from data with Target enhancement enabled.</t>
        </r>
      </text>
    </comment>
    <comment ref="H2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Observed Target Enhancement Gain</t>
        </r>
      </text>
    </comment>
    <comment ref="I2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Theoretical Gain</t>
        </r>
      </text>
    </comment>
  </commentList>
</comments>
</file>

<file path=xl/sharedStrings.xml><?xml version="1.0" encoding="utf-8"?>
<sst xmlns="http://schemas.openxmlformats.org/spreadsheetml/2006/main" count="48" uniqueCount="25">
  <si>
    <t>Offset</t>
  </si>
  <si>
    <t>GFP Fragments</t>
  </si>
  <si>
    <t>Coefficient</t>
  </si>
  <si>
    <t>Time of the pusher push</t>
  </si>
  <si>
    <t>Simple TOF</t>
  </si>
  <si>
    <t>New TOF</t>
  </si>
  <si>
    <t>New EDC Coefficient</t>
  </si>
  <si>
    <t>New EDC Offset</t>
  </si>
  <si>
    <t>Gain</t>
  </si>
  <si>
    <t>Disabled 1</t>
  </si>
  <si>
    <t>Disabled 2</t>
  </si>
  <si>
    <t>Disabled Average</t>
  </si>
  <si>
    <t>Enabled</t>
  </si>
  <si>
    <t>Theoretical gain</t>
  </si>
  <si>
    <t>Combined intensity Acquisition 1</t>
  </si>
  <si>
    <t>Combined intensity Acquisition 2</t>
  </si>
  <si>
    <t>Combined intensity Acquisition 3</t>
  </si>
  <si>
    <t>Function number</t>
  </si>
  <si>
    <t>Target enhancement mass</t>
  </si>
  <si>
    <t>Wideband Enhancement Enabled</t>
  </si>
  <si>
    <t>Wideband Enhancement Disabled 1</t>
  </si>
  <si>
    <t>Wideband Enhancement Disabled 2</t>
  </si>
  <si>
    <t>Target Enhancement Enabled</t>
  </si>
  <si>
    <t>Target Enhancement Disabled 1</t>
  </si>
  <si>
    <t>Target Enhancement Disabled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</si>
</sst>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164" fontId="0" fillId="0" borderId="0" xfId="0" applyNumberFormat="1"/>
    <xf numFmtId="0" fontId="0" fillId="2" borderId="0" xfId="0" applyFill="1"/>
    <xf numFmtId="0" fontId="3" fillId="2" borderId="0" xfId="0" applyFont="1" applyFill="1"/>
    <xf numFmtId="1" fontId="0" fillId="2" borderId="0" xfId="0" applyNumberFormat="1" applyFill="1"/>
    <xf numFmtId="164" fontId="0" fillId="2" borderId="0" xfId="0" applyNumberFormat="1" applyFill="1"/>
    <xf numFmtId="0" fontId="0" fillId="0" borderId="0" xfId="0" applyFill="1"/>
    <xf numFmtId="2" fontId="5" fillId="0" borderId="0" xfId="0" applyNumberFormat="1" applyFont="1"/>
    <xf numFmtId="0" fontId="3" fillId="0" borderId="0" xfId="0" applyFont="1" applyFill="1"/>
    <xf numFmtId="0" fontId="5" fillId="3" borderId="0" xfId="0" applyFont="1" applyFill="1"/>
    <xf numFmtId="2" fontId="5" fillId="3" borderId="0" xfId="0" applyNumberFormat="1" applyFont="1" applyFill="1"/>
    <xf numFmtId="164" fontId="0" fillId="3" borderId="0" xfId="0" applyNumberFormat="1" applyFill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rendline>
            <c:trendlineType val="linear"/>
            <c:dispRSqr val="1"/>
            <c:dispEq val="1"/>
            <c:trendlineLbl>
              <c:layout>
                <c:manualLayout>
                  <c:x val="-0.45080293088363982"/>
                  <c:y val="2.2673519976669689E-2"/>
                </c:manualLayout>
              </c:layout>
              <c:numFmt formatCode="General" sourceLinked="0"/>
            </c:trendlineLbl>
          </c:trendline>
          <c:xVal>
            <c:numRef>
              <c:f>'Target enhancement calibration'!$E$4:$E$17</c:f>
              <c:numCache>
                <c:formatCode>General</c:formatCode>
                <c:ptCount val="14"/>
                <c:pt idx="0">
                  <c:v>8.4900706710839575</c:v>
                </c:pt>
                <c:pt idx="1">
                  <c:v>10.958161342123049</c:v>
                </c:pt>
                <c:pt idx="2">
                  <c:v>13.233272459977538</c:v>
                </c:pt>
                <c:pt idx="3">
                  <c:v>15.68937857277974</c:v>
                </c:pt>
                <c:pt idx="4">
                  <c:v>18.253454467579555</c:v>
                </c:pt>
                <c:pt idx="5">
                  <c:v>19.549235279161177</c:v>
                </c:pt>
                <c:pt idx="6">
                  <c:v>21.914766711055812</c:v>
                </c:pt>
                <c:pt idx="7">
                  <c:v>25.046464820409284</c:v>
                </c:pt>
                <c:pt idx="8">
                  <c:v>26.160024847083001</c:v>
                </c:pt>
                <c:pt idx="9">
                  <c:v>28.519984221594513</c:v>
                </c:pt>
                <c:pt idx="10">
                  <c:v>30.6990569887741</c:v>
                </c:pt>
                <c:pt idx="11">
                  <c:v>32.503461354138885</c:v>
                </c:pt>
                <c:pt idx="12">
                  <c:v>34.227211396781946</c:v>
                </c:pt>
                <c:pt idx="13">
                  <c:v>35.854494836770463</c:v>
                </c:pt>
              </c:numCache>
            </c:numRef>
          </c:xVal>
          <c:yVal>
            <c:numRef>
              <c:f>'Target enhancement calibration'!$D$4:$D$17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26-455A-954B-F9D479B65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59520"/>
        <c:axId val="114593792"/>
      </c:scatterChart>
      <c:valAx>
        <c:axId val="11405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593792"/>
        <c:crosses val="autoZero"/>
        <c:crossBetween val="midCat"/>
      </c:valAx>
      <c:valAx>
        <c:axId val="11459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0595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'Target enhancement gain'!$H$2</c:f>
              <c:strCache>
                <c:ptCount val="1"/>
                <c:pt idx="0">
                  <c:v>Gain</c:v>
                </c:pt>
              </c:strCache>
            </c:strRef>
          </c:tx>
          <c:marker>
            <c:symbol val="none"/>
          </c:marker>
          <c:xVal>
            <c:numRef>
              <c:f>'Target enhancement gain'!$A$3:$A$16</c:f>
              <c:numCache>
                <c:formatCode>General</c:formatCode>
                <c:ptCount val="14"/>
                <c:pt idx="0">
                  <c:v>72.081299999999999</c:v>
                </c:pt>
                <c:pt idx="1">
                  <c:v>120.0813</c:v>
                </c:pt>
                <c:pt idx="2">
                  <c:v>175.11949999999999</c:v>
                </c:pt>
                <c:pt idx="3">
                  <c:v>246.1566</c:v>
                </c:pt>
                <c:pt idx="4">
                  <c:v>333.18860000000001</c:v>
                </c:pt>
                <c:pt idx="5">
                  <c:v>382.17259999999999</c:v>
                </c:pt>
                <c:pt idx="6">
                  <c:v>480.25700000000001</c:v>
                </c:pt>
                <c:pt idx="7">
                  <c:v>627.32539999999995</c:v>
                </c:pt>
                <c:pt idx="8">
                  <c:v>684.34690000000001</c:v>
                </c:pt>
                <c:pt idx="9">
                  <c:v>813.3895</c:v>
                </c:pt>
                <c:pt idx="10">
                  <c:v>942.43209999999999</c:v>
                </c:pt>
                <c:pt idx="11">
                  <c:v>1056.4749999999999</c:v>
                </c:pt>
                <c:pt idx="12">
                  <c:v>1171.502</c:v>
                </c:pt>
                <c:pt idx="13">
                  <c:v>1285.5447999999999</c:v>
                </c:pt>
              </c:numCache>
            </c:numRef>
          </c:xVal>
          <c:yVal>
            <c:numRef>
              <c:f>'Target enhancement gain'!$H$3:$H$16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17-411D-B3AA-66A376B1ABD6}"/>
            </c:ext>
          </c:extLst>
        </c:ser>
        <c:ser>
          <c:idx val="1"/>
          <c:order val="1"/>
          <c:tx>
            <c:strRef>
              <c:f>'Target enhancement gain'!$I$2</c:f>
              <c:strCache>
                <c:ptCount val="1"/>
                <c:pt idx="0">
                  <c:v>Theoretical gain</c:v>
                </c:pt>
              </c:strCache>
            </c:strRef>
          </c:tx>
          <c:marker>
            <c:symbol val="none"/>
          </c:marker>
          <c:xVal>
            <c:numRef>
              <c:f>'Target enhancement gain'!$A$3:$A$16</c:f>
              <c:numCache>
                <c:formatCode>General</c:formatCode>
                <c:ptCount val="14"/>
                <c:pt idx="0">
                  <c:v>72.081299999999999</c:v>
                </c:pt>
                <c:pt idx="1">
                  <c:v>120.0813</c:v>
                </c:pt>
                <c:pt idx="2">
                  <c:v>175.11949999999999</c:v>
                </c:pt>
                <c:pt idx="3">
                  <c:v>246.1566</c:v>
                </c:pt>
                <c:pt idx="4">
                  <c:v>333.18860000000001</c:v>
                </c:pt>
                <c:pt idx="5">
                  <c:v>382.17259999999999</c:v>
                </c:pt>
                <c:pt idx="6">
                  <c:v>480.25700000000001</c:v>
                </c:pt>
                <c:pt idx="7">
                  <c:v>627.32539999999995</c:v>
                </c:pt>
                <c:pt idx="8">
                  <c:v>684.34690000000001</c:v>
                </c:pt>
                <c:pt idx="9">
                  <c:v>813.3895</c:v>
                </c:pt>
                <c:pt idx="10">
                  <c:v>942.43209999999999</c:v>
                </c:pt>
                <c:pt idx="11">
                  <c:v>1056.4749999999999</c:v>
                </c:pt>
                <c:pt idx="12">
                  <c:v>1171.502</c:v>
                </c:pt>
                <c:pt idx="13">
                  <c:v>1285.5447999999999</c:v>
                </c:pt>
              </c:numCache>
            </c:numRef>
          </c:xVal>
          <c:yVal>
            <c:numRef>
              <c:f>'Target enhancement gain'!$I$3:$I$16</c:f>
              <c:numCache>
                <c:formatCode>0.0</c:formatCode>
                <c:ptCount val="14"/>
                <c:pt idx="0">
                  <c:v>19.154507887692962</c:v>
                </c:pt>
                <c:pt idx="1">
                  <c:v>14.840366057691348</c:v>
                </c:pt>
                <c:pt idx="2">
                  <c:v>12.288957710814364</c:v>
                </c:pt>
                <c:pt idx="3">
                  <c:v>10.365173157239704</c:v>
                </c:pt>
                <c:pt idx="4">
                  <c:v>8.9091698190711028</c:v>
                </c:pt>
                <c:pt idx="5">
                  <c:v>8.3186438402375309</c:v>
                </c:pt>
                <c:pt idx="6">
                  <c:v>7.4207098702221801</c:v>
                </c:pt>
                <c:pt idx="7">
                  <c:v>6.4928574472447611</c:v>
                </c:pt>
                <c:pt idx="8">
                  <c:v>6.2164744332986288</c:v>
                </c:pt>
                <c:pt idx="9">
                  <c:v>5.7020762835210412</c:v>
                </c:pt>
                <c:pt idx="10">
                  <c:v>5.2973329342271214</c:v>
                </c:pt>
                <c:pt idx="11">
                  <c:v>5.0032556183632568</c:v>
                </c:pt>
                <c:pt idx="12">
                  <c:v>4.7512817725968235</c:v>
                </c:pt>
                <c:pt idx="13">
                  <c:v>4.535641246005528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17-411D-B3AA-66A376B1A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36480"/>
        <c:axId val="96416896"/>
      </c:scatterChart>
      <c:valAx>
        <c:axId val="11763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416896"/>
        <c:crosses val="autoZero"/>
        <c:crossBetween val="midCat"/>
      </c:valAx>
      <c:valAx>
        <c:axId val="96416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Gain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76364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'Wideband enhancement gain'!$G$2</c:f>
              <c:strCache>
                <c:ptCount val="1"/>
                <c:pt idx="0">
                  <c:v>Gain</c:v>
                </c:pt>
              </c:strCache>
            </c:strRef>
          </c:tx>
          <c:marker>
            <c:symbol val="none"/>
          </c:marker>
          <c:xVal>
            <c:numRef>
              <c:f>'Wideband enhancement gain'!$A$3:$A$16</c:f>
              <c:numCache>
                <c:formatCode>General</c:formatCode>
                <c:ptCount val="14"/>
                <c:pt idx="0">
                  <c:v>72.081299999999999</c:v>
                </c:pt>
                <c:pt idx="1">
                  <c:v>120.0813</c:v>
                </c:pt>
                <c:pt idx="2">
                  <c:v>175.11949999999999</c:v>
                </c:pt>
                <c:pt idx="3">
                  <c:v>246.1566</c:v>
                </c:pt>
                <c:pt idx="4">
                  <c:v>333.18860000000001</c:v>
                </c:pt>
                <c:pt idx="5">
                  <c:v>382.17259999999999</c:v>
                </c:pt>
                <c:pt idx="6">
                  <c:v>480.25700000000001</c:v>
                </c:pt>
                <c:pt idx="7">
                  <c:v>627.32539999999995</c:v>
                </c:pt>
                <c:pt idx="8">
                  <c:v>684.34690000000001</c:v>
                </c:pt>
                <c:pt idx="9">
                  <c:v>813.3895</c:v>
                </c:pt>
                <c:pt idx="10">
                  <c:v>942.43209999999999</c:v>
                </c:pt>
                <c:pt idx="11">
                  <c:v>1056.4749999999999</c:v>
                </c:pt>
                <c:pt idx="12">
                  <c:v>1171.502</c:v>
                </c:pt>
                <c:pt idx="13">
                  <c:v>1285.5447999999999</c:v>
                </c:pt>
              </c:numCache>
            </c:numRef>
          </c:xVal>
          <c:yVal>
            <c:numRef>
              <c:f>'Wideband enhancement gain'!$G$3:$G$16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CC-48EC-90A8-FFBBADA7B7D3}"/>
            </c:ext>
          </c:extLst>
        </c:ser>
        <c:ser>
          <c:idx val="1"/>
          <c:order val="1"/>
          <c:tx>
            <c:strRef>
              <c:f>'Wideband enhancement gain'!$H$2</c:f>
              <c:strCache>
                <c:ptCount val="1"/>
                <c:pt idx="0">
                  <c:v>Theoretical gain</c:v>
                </c:pt>
              </c:strCache>
            </c:strRef>
          </c:tx>
          <c:marker>
            <c:symbol val="none"/>
          </c:marker>
          <c:xVal>
            <c:numRef>
              <c:f>'Wideband enhancement gain'!$A$3:$A$16</c:f>
              <c:numCache>
                <c:formatCode>General</c:formatCode>
                <c:ptCount val="14"/>
                <c:pt idx="0">
                  <c:v>72.081299999999999</c:v>
                </c:pt>
                <c:pt idx="1">
                  <c:v>120.0813</c:v>
                </c:pt>
                <c:pt idx="2">
                  <c:v>175.11949999999999</c:v>
                </c:pt>
                <c:pt idx="3">
                  <c:v>246.1566</c:v>
                </c:pt>
                <c:pt idx="4">
                  <c:v>333.18860000000001</c:v>
                </c:pt>
                <c:pt idx="5">
                  <c:v>382.17259999999999</c:v>
                </c:pt>
                <c:pt idx="6">
                  <c:v>480.25700000000001</c:v>
                </c:pt>
                <c:pt idx="7">
                  <c:v>627.32539999999995</c:v>
                </c:pt>
                <c:pt idx="8">
                  <c:v>684.34690000000001</c:v>
                </c:pt>
                <c:pt idx="9">
                  <c:v>813.3895</c:v>
                </c:pt>
                <c:pt idx="10">
                  <c:v>942.43209999999999</c:v>
                </c:pt>
                <c:pt idx="11">
                  <c:v>1056.4749999999999</c:v>
                </c:pt>
                <c:pt idx="12">
                  <c:v>1171.502</c:v>
                </c:pt>
                <c:pt idx="13">
                  <c:v>1285.5447999999999</c:v>
                </c:pt>
              </c:numCache>
            </c:numRef>
          </c:xVal>
          <c:yVal>
            <c:numRef>
              <c:f>'Wideband enhancement gain'!$H$3:$H$16</c:f>
              <c:numCache>
                <c:formatCode>0.0</c:formatCode>
                <c:ptCount val="14"/>
                <c:pt idx="0">
                  <c:v>19.154507887692962</c:v>
                </c:pt>
                <c:pt idx="1">
                  <c:v>14.840366057691348</c:v>
                </c:pt>
                <c:pt idx="2">
                  <c:v>12.288957710814364</c:v>
                </c:pt>
                <c:pt idx="3">
                  <c:v>10.365173157239704</c:v>
                </c:pt>
                <c:pt idx="4">
                  <c:v>8.9091698190711028</c:v>
                </c:pt>
                <c:pt idx="5">
                  <c:v>8.3186438402375309</c:v>
                </c:pt>
                <c:pt idx="6">
                  <c:v>7.4207098702221801</c:v>
                </c:pt>
                <c:pt idx="7">
                  <c:v>6.4928574472447611</c:v>
                </c:pt>
                <c:pt idx="8">
                  <c:v>6.2164744332986288</c:v>
                </c:pt>
                <c:pt idx="9">
                  <c:v>5.7020762835210412</c:v>
                </c:pt>
                <c:pt idx="10">
                  <c:v>5.2973329342271214</c:v>
                </c:pt>
                <c:pt idx="11">
                  <c:v>5.0032556183632568</c:v>
                </c:pt>
                <c:pt idx="12">
                  <c:v>4.7512817725968235</c:v>
                </c:pt>
                <c:pt idx="13">
                  <c:v>4.535641246005528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CC-48EC-90A8-FFBBADA7B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15680"/>
        <c:axId val="97017216"/>
      </c:scatterChart>
      <c:valAx>
        <c:axId val="970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17216"/>
        <c:crosses val="autoZero"/>
        <c:crossBetween val="midCat"/>
      </c:valAx>
      <c:valAx>
        <c:axId val="97017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Gain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70156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rendline>
            <c:trendlineType val="linear"/>
            <c:dispRSqr val="1"/>
            <c:dispEq val="1"/>
            <c:trendlineLbl>
              <c:layout>
                <c:manualLayout>
                  <c:x val="-0.45080293088363982"/>
                  <c:y val="2.2673519976669713E-2"/>
                </c:manualLayout>
              </c:layout>
              <c:numFmt formatCode="General" sourceLinked="0"/>
            </c:trendlineLbl>
          </c:trendline>
          <c:xVal>
            <c:numRef>
              <c:f>'Calibration example data'!$E$4:$E$17</c:f>
              <c:numCache>
                <c:formatCode>General</c:formatCode>
                <c:ptCount val="14"/>
                <c:pt idx="0">
                  <c:v>8.4900706710839575</c:v>
                </c:pt>
                <c:pt idx="1">
                  <c:v>10.958161342123049</c:v>
                </c:pt>
                <c:pt idx="2">
                  <c:v>13.233272459977538</c:v>
                </c:pt>
                <c:pt idx="3">
                  <c:v>15.68937857277974</c:v>
                </c:pt>
                <c:pt idx="4">
                  <c:v>18.253454467579555</c:v>
                </c:pt>
                <c:pt idx="5">
                  <c:v>19.549235279161177</c:v>
                </c:pt>
                <c:pt idx="6">
                  <c:v>21.914766711055812</c:v>
                </c:pt>
                <c:pt idx="7">
                  <c:v>25.046464820409284</c:v>
                </c:pt>
                <c:pt idx="8">
                  <c:v>26.160024847083001</c:v>
                </c:pt>
                <c:pt idx="9">
                  <c:v>28.519984221594513</c:v>
                </c:pt>
                <c:pt idx="10">
                  <c:v>30.6990569887741</c:v>
                </c:pt>
                <c:pt idx="11">
                  <c:v>32.503461354138885</c:v>
                </c:pt>
                <c:pt idx="12">
                  <c:v>34.227211396781946</c:v>
                </c:pt>
                <c:pt idx="13">
                  <c:v>35.854494836770463</c:v>
                </c:pt>
              </c:numCache>
            </c:numRef>
          </c:xVal>
          <c:yVal>
            <c:numRef>
              <c:f>'Calibration example data'!$D$4:$D$17</c:f>
              <c:numCache>
                <c:formatCode>General</c:formatCode>
                <c:ptCount val="14"/>
                <c:pt idx="0">
                  <c:v>10.842786925433268</c:v>
                </c:pt>
                <c:pt idx="1">
                  <c:v>14.645609744759964</c:v>
                </c:pt>
                <c:pt idx="2">
                  <c:v>17.603254197970799</c:v>
                </c:pt>
                <c:pt idx="3">
                  <c:v>21.580661073252649</c:v>
                </c:pt>
                <c:pt idx="4">
                  <c:v>25.40723262058399</c:v>
                </c:pt>
                <c:pt idx="5">
                  <c:v>27.182452332450815</c:v>
                </c:pt>
                <c:pt idx="6">
                  <c:v>31.080673395478133</c:v>
                </c:pt>
                <c:pt idx="7">
                  <c:v>35.465050748572992</c:v>
                </c:pt>
                <c:pt idx="8">
                  <c:v>37.80883553132869</c:v>
                </c:pt>
                <c:pt idx="9">
                  <c:v>41.75397712131204</c:v>
                </c:pt>
                <c:pt idx="10">
                  <c:v>44.913632633722443</c:v>
                </c:pt>
                <c:pt idx="11">
                  <c:v>48.180088190584158</c:v>
                </c:pt>
                <c:pt idx="12">
                  <c:v>50.71400075326946</c:v>
                </c:pt>
                <c:pt idx="13">
                  <c:v>53.10610741005258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34-442B-A0C0-0EBC3D8EE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94368"/>
        <c:axId val="97195904"/>
      </c:scatterChart>
      <c:valAx>
        <c:axId val="9719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195904"/>
        <c:crosses val="autoZero"/>
        <c:crossBetween val="midCat"/>
      </c:valAx>
      <c:valAx>
        <c:axId val="9719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943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'gain example data'!$H$2</c:f>
              <c:strCache>
                <c:ptCount val="1"/>
                <c:pt idx="0">
                  <c:v>Gain</c:v>
                </c:pt>
              </c:strCache>
            </c:strRef>
          </c:tx>
          <c:marker>
            <c:symbol val="none"/>
          </c:marker>
          <c:xVal>
            <c:numRef>
              <c:f>'gain example data'!$A$3:$A$16</c:f>
              <c:numCache>
                <c:formatCode>General</c:formatCode>
                <c:ptCount val="14"/>
                <c:pt idx="0">
                  <c:v>72.081299999999999</c:v>
                </c:pt>
                <c:pt idx="1">
                  <c:v>120.0813</c:v>
                </c:pt>
                <c:pt idx="2">
                  <c:v>175.11949999999999</c:v>
                </c:pt>
                <c:pt idx="3">
                  <c:v>246.1566</c:v>
                </c:pt>
                <c:pt idx="4">
                  <c:v>333.18860000000001</c:v>
                </c:pt>
                <c:pt idx="5">
                  <c:v>382.17259999999999</c:v>
                </c:pt>
                <c:pt idx="6">
                  <c:v>480.25700000000001</c:v>
                </c:pt>
                <c:pt idx="7">
                  <c:v>627.32539999999995</c:v>
                </c:pt>
                <c:pt idx="8">
                  <c:v>684.34690000000001</c:v>
                </c:pt>
                <c:pt idx="9">
                  <c:v>813.3895</c:v>
                </c:pt>
                <c:pt idx="10">
                  <c:v>942.43209999999999</c:v>
                </c:pt>
                <c:pt idx="11">
                  <c:v>1056.4749999999999</c:v>
                </c:pt>
                <c:pt idx="12">
                  <c:v>1171.502</c:v>
                </c:pt>
                <c:pt idx="13">
                  <c:v>1285.5447999999999</c:v>
                </c:pt>
              </c:numCache>
            </c:numRef>
          </c:xVal>
          <c:yVal>
            <c:numRef>
              <c:f>'gain example data'!$H$3:$H$16</c:f>
              <c:numCache>
                <c:formatCode>0.0</c:formatCode>
                <c:ptCount val="14"/>
                <c:pt idx="0">
                  <c:v>16.496662427920771</c:v>
                </c:pt>
                <c:pt idx="1">
                  <c:v>14.050679721597257</c:v>
                </c:pt>
                <c:pt idx="2">
                  <c:v>10.945604916006529</c:v>
                </c:pt>
                <c:pt idx="3">
                  <c:v>9.969081546160206</c:v>
                </c:pt>
                <c:pt idx="4">
                  <c:v>9.877020015100836</c:v>
                </c:pt>
                <c:pt idx="5">
                  <c:v>9.9697413574158187</c:v>
                </c:pt>
                <c:pt idx="6">
                  <c:v>9.0517123898798619</c:v>
                </c:pt>
                <c:pt idx="7">
                  <c:v>6.8869296399339177</c:v>
                </c:pt>
                <c:pt idx="8">
                  <c:v>6.5966885465123815</c:v>
                </c:pt>
                <c:pt idx="9">
                  <c:v>6.0410583940286164</c:v>
                </c:pt>
                <c:pt idx="10">
                  <c:v>5.7653328292194814</c:v>
                </c:pt>
                <c:pt idx="11">
                  <c:v>6.2752980218046686</c:v>
                </c:pt>
                <c:pt idx="12">
                  <c:v>8.3648622112251445</c:v>
                </c:pt>
                <c:pt idx="13">
                  <c:v>11.663248565297888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9E-404A-B2B7-B056DD0A9F10}"/>
            </c:ext>
          </c:extLst>
        </c:ser>
        <c:ser>
          <c:idx val="1"/>
          <c:order val="1"/>
          <c:tx>
            <c:strRef>
              <c:f>'gain example data'!$I$2</c:f>
              <c:strCache>
                <c:ptCount val="1"/>
                <c:pt idx="0">
                  <c:v>Theoretical gain</c:v>
                </c:pt>
              </c:strCache>
            </c:strRef>
          </c:tx>
          <c:marker>
            <c:symbol val="none"/>
          </c:marker>
          <c:xVal>
            <c:numRef>
              <c:f>'gain example data'!$A$3:$A$16</c:f>
              <c:numCache>
                <c:formatCode>General</c:formatCode>
                <c:ptCount val="14"/>
                <c:pt idx="0">
                  <c:v>72.081299999999999</c:v>
                </c:pt>
                <c:pt idx="1">
                  <c:v>120.0813</c:v>
                </c:pt>
                <c:pt idx="2">
                  <c:v>175.11949999999999</c:v>
                </c:pt>
                <c:pt idx="3">
                  <c:v>246.1566</c:v>
                </c:pt>
                <c:pt idx="4">
                  <c:v>333.18860000000001</c:v>
                </c:pt>
                <c:pt idx="5">
                  <c:v>382.17259999999999</c:v>
                </c:pt>
                <c:pt idx="6">
                  <c:v>480.25700000000001</c:v>
                </c:pt>
                <c:pt idx="7">
                  <c:v>627.32539999999995</c:v>
                </c:pt>
                <c:pt idx="8">
                  <c:v>684.34690000000001</c:v>
                </c:pt>
                <c:pt idx="9">
                  <c:v>813.3895</c:v>
                </c:pt>
                <c:pt idx="10">
                  <c:v>942.43209999999999</c:v>
                </c:pt>
                <c:pt idx="11">
                  <c:v>1056.4749999999999</c:v>
                </c:pt>
                <c:pt idx="12">
                  <c:v>1171.502</c:v>
                </c:pt>
                <c:pt idx="13">
                  <c:v>1285.5447999999999</c:v>
                </c:pt>
              </c:numCache>
            </c:numRef>
          </c:xVal>
          <c:yVal>
            <c:numRef>
              <c:f>'gain example data'!$I$3:$I$16</c:f>
              <c:numCache>
                <c:formatCode>0.0</c:formatCode>
                <c:ptCount val="14"/>
                <c:pt idx="0">
                  <c:v>19.154507887692962</c:v>
                </c:pt>
                <c:pt idx="1">
                  <c:v>14.840366057691348</c:v>
                </c:pt>
                <c:pt idx="2">
                  <c:v>12.288957710814364</c:v>
                </c:pt>
                <c:pt idx="3">
                  <c:v>10.365173157239704</c:v>
                </c:pt>
                <c:pt idx="4">
                  <c:v>8.9091698190711028</c:v>
                </c:pt>
                <c:pt idx="5">
                  <c:v>8.3186438402375309</c:v>
                </c:pt>
                <c:pt idx="6">
                  <c:v>7.4207098702221801</c:v>
                </c:pt>
                <c:pt idx="7">
                  <c:v>6.4928574472447611</c:v>
                </c:pt>
                <c:pt idx="8">
                  <c:v>6.2164744332986288</c:v>
                </c:pt>
                <c:pt idx="9">
                  <c:v>5.7020762835210412</c:v>
                </c:pt>
                <c:pt idx="10">
                  <c:v>5.2973329342271214</c:v>
                </c:pt>
                <c:pt idx="11">
                  <c:v>5.0032556183632568</c:v>
                </c:pt>
                <c:pt idx="12">
                  <c:v>4.7512817725968235</c:v>
                </c:pt>
                <c:pt idx="13">
                  <c:v>4.535641246005528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9E-404A-B2B7-B056DD0A9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05184"/>
        <c:axId val="97406976"/>
      </c:scatterChart>
      <c:valAx>
        <c:axId val="9740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406976"/>
        <c:crosses val="autoZero"/>
        <c:crossBetween val="midCat"/>
      </c:valAx>
      <c:valAx>
        <c:axId val="97406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Gain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74051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0</xdr:rowOff>
    </xdr:from>
    <xdr:to>
      <xdr:col>14</xdr:col>
      <xdr:colOff>161925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18</xdr:row>
      <xdr:rowOff>57150</xdr:rowOff>
    </xdr:from>
    <xdr:to>
      <xdr:col>3</xdr:col>
      <xdr:colOff>1095375</xdr:colOff>
      <xdr:row>32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18</xdr:row>
      <xdr:rowOff>57150</xdr:rowOff>
    </xdr:from>
    <xdr:to>
      <xdr:col>3</xdr:col>
      <xdr:colOff>1095375</xdr:colOff>
      <xdr:row>32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0</xdr:rowOff>
    </xdr:from>
    <xdr:to>
      <xdr:col>14</xdr:col>
      <xdr:colOff>161925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18</xdr:row>
      <xdr:rowOff>57150</xdr:rowOff>
    </xdr:from>
    <xdr:to>
      <xdr:col>3</xdr:col>
      <xdr:colOff>1095375</xdr:colOff>
      <xdr:row>32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2"/>
  <sheetViews>
    <sheetView tabSelected="1" workbookViewId="0">
      <selection activeCell="C4" sqref="C4:C17"/>
    </sheetView>
  </sheetViews>
  <sheetFormatPr defaultRowHeight="14.4" x14ac:dyDescent="0.3"/>
  <cols>
    <col min="2" max="2" width="19.5546875" bestFit="1" customWidth="1"/>
    <col min="3" max="3" width="10.88671875" bestFit="1" customWidth="1"/>
    <col min="4" max="4" width="22.88671875" bestFit="1" customWidth="1"/>
    <col min="5" max="6" width="12" bestFit="1" customWidth="1"/>
  </cols>
  <sheetData>
    <row r="1" spans="2:6" x14ac:dyDescent="0.3">
      <c r="B1" s="5"/>
      <c r="C1" s="5" t="s">
        <v>0</v>
      </c>
      <c r="D1" s="5"/>
      <c r="E1" s="5"/>
      <c r="F1" s="5"/>
    </row>
    <row r="2" spans="2:6" x14ac:dyDescent="0.3">
      <c r="B2" s="5"/>
      <c r="C2" s="14"/>
      <c r="D2" s="5"/>
      <c r="E2" s="5"/>
      <c r="F2" s="5"/>
    </row>
    <row r="3" spans="2:6" x14ac:dyDescent="0.3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2:6" x14ac:dyDescent="0.3">
      <c r="B4" s="5">
        <v>72.081299999999999</v>
      </c>
      <c r="C4" s="14"/>
      <c r="D4" s="5">
        <f t="shared" ref="D4:D17" si="0">SQRT($B4)*C4+$C$2</f>
        <v>0</v>
      </c>
      <c r="E4" s="5">
        <f t="shared" ref="E4:E17" si="1">SQRT($B4)</f>
        <v>8.4900706710839575</v>
      </c>
      <c r="F4" s="5" t="e">
        <f t="shared" ref="F4:F17" si="2">POWER((D4-$C$21)/$C$20,2)</f>
        <v>#DIV/0!</v>
      </c>
    </row>
    <row r="5" spans="2:6" x14ac:dyDescent="0.3">
      <c r="B5" s="5">
        <v>120.0813</v>
      </c>
      <c r="C5" s="14"/>
      <c r="D5" s="5">
        <f t="shared" si="0"/>
        <v>0</v>
      </c>
      <c r="E5" s="5">
        <f t="shared" si="1"/>
        <v>10.958161342123049</v>
      </c>
      <c r="F5" s="5" t="e">
        <f t="shared" si="2"/>
        <v>#DIV/0!</v>
      </c>
    </row>
    <row r="6" spans="2:6" x14ac:dyDescent="0.3">
      <c r="B6" s="5">
        <v>175.11949999999999</v>
      </c>
      <c r="C6" s="14"/>
      <c r="D6" s="5">
        <f t="shared" si="0"/>
        <v>0</v>
      </c>
      <c r="E6" s="5">
        <f t="shared" si="1"/>
        <v>13.233272459977538</v>
      </c>
      <c r="F6" s="5" t="e">
        <f t="shared" si="2"/>
        <v>#DIV/0!</v>
      </c>
    </row>
    <row r="7" spans="2:6" x14ac:dyDescent="0.3">
      <c r="B7" s="5">
        <v>246.1566</v>
      </c>
      <c r="C7" s="14"/>
      <c r="D7" s="5">
        <f t="shared" si="0"/>
        <v>0</v>
      </c>
      <c r="E7" s="5">
        <f t="shared" si="1"/>
        <v>15.68937857277974</v>
      </c>
      <c r="F7" s="5" t="e">
        <f t="shared" si="2"/>
        <v>#DIV/0!</v>
      </c>
    </row>
    <row r="8" spans="2:6" x14ac:dyDescent="0.3">
      <c r="B8" s="5">
        <v>333.18860000000001</v>
      </c>
      <c r="C8" s="14"/>
      <c r="D8" s="5">
        <f t="shared" si="0"/>
        <v>0</v>
      </c>
      <c r="E8" s="5">
        <f t="shared" si="1"/>
        <v>18.253454467579555</v>
      </c>
      <c r="F8" s="5" t="e">
        <f t="shared" si="2"/>
        <v>#DIV/0!</v>
      </c>
    </row>
    <row r="9" spans="2:6" x14ac:dyDescent="0.3">
      <c r="B9" s="5">
        <v>382.17259999999999</v>
      </c>
      <c r="C9" s="14"/>
      <c r="D9" s="5">
        <f t="shared" si="0"/>
        <v>0</v>
      </c>
      <c r="E9" s="5">
        <f t="shared" si="1"/>
        <v>19.549235279161177</v>
      </c>
      <c r="F9" s="5" t="e">
        <f t="shared" si="2"/>
        <v>#DIV/0!</v>
      </c>
    </row>
    <row r="10" spans="2:6" x14ac:dyDescent="0.3">
      <c r="B10" s="5">
        <v>480.25700000000001</v>
      </c>
      <c r="C10" s="14"/>
      <c r="D10" s="5">
        <f t="shared" si="0"/>
        <v>0</v>
      </c>
      <c r="E10" s="5">
        <f t="shared" si="1"/>
        <v>21.914766711055812</v>
      </c>
      <c r="F10" s="5" t="e">
        <f t="shared" si="2"/>
        <v>#DIV/0!</v>
      </c>
    </row>
    <row r="11" spans="2:6" x14ac:dyDescent="0.3">
      <c r="B11" s="5">
        <v>627.32539999999995</v>
      </c>
      <c r="C11" s="14"/>
      <c r="D11" s="5">
        <f t="shared" si="0"/>
        <v>0</v>
      </c>
      <c r="E11" s="5">
        <f t="shared" si="1"/>
        <v>25.046464820409284</v>
      </c>
      <c r="F11" s="5" t="e">
        <f t="shared" si="2"/>
        <v>#DIV/0!</v>
      </c>
    </row>
    <row r="12" spans="2:6" x14ac:dyDescent="0.3">
      <c r="B12" s="5">
        <v>684.34690000000001</v>
      </c>
      <c r="C12" s="14"/>
      <c r="D12" s="5">
        <f t="shared" si="0"/>
        <v>0</v>
      </c>
      <c r="E12" s="5">
        <f t="shared" si="1"/>
        <v>26.160024847083001</v>
      </c>
      <c r="F12" s="5" t="e">
        <f t="shared" si="2"/>
        <v>#DIV/0!</v>
      </c>
    </row>
    <row r="13" spans="2:6" x14ac:dyDescent="0.3">
      <c r="B13" s="5">
        <v>813.3895</v>
      </c>
      <c r="C13" s="14"/>
      <c r="D13" s="5">
        <f t="shared" si="0"/>
        <v>0</v>
      </c>
      <c r="E13" s="5">
        <f t="shared" si="1"/>
        <v>28.519984221594513</v>
      </c>
      <c r="F13" s="5" t="e">
        <f t="shared" si="2"/>
        <v>#DIV/0!</v>
      </c>
    </row>
    <row r="14" spans="2:6" x14ac:dyDescent="0.3">
      <c r="B14" s="5">
        <v>942.43209999999999</v>
      </c>
      <c r="C14" s="14"/>
      <c r="D14" s="5">
        <f t="shared" si="0"/>
        <v>0</v>
      </c>
      <c r="E14" s="5">
        <f t="shared" si="1"/>
        <v>30.6990569887741</v>
      </c>
      <c r="F14" s="5" t="e">
        <f t="shared" si="2"/>
        <v>#DIV/0!</v>
      </c>
    </row>
    <row r="15" spans="2:6" x14ac:dyDescent="0.3">
      <c r="B15" s="5">
        <v>1056.4749999999999</v>
      </c>
      <c r="C15" s="14"/>
      <c r="D15" s="5">
        <f t="shared" si="0"/>
        <v>0</v>
      </c>
      <c r="E15" s="5">
        <f t="shared" si="1"/>
        <v>32.503461354138885</v>
      </c>
      <c r="F15" s="5" t="e">
        <f t="shared" si="2"/>
        <v>#DIV/0!</v>
      </c>
    </row>
    <row r="16" spans="2:6" x14ac:dyDescent="0.3">
      <c r="B16" s="5">
        <v>1171.502</v>
      </c>
      <c r="C16" s="14"/>
      <c r="D16" s="5">
        <f t="shared" si="0"/>
        <v>0</v>
      </c>
      <c r="E16" s="5">
        <f t="shared" si="1"/>
        <v>34.227211396781946</v>
      </c>
      <c r="F16" s="5" t="e">
        <f t="shared" si="2"/>
        <v>#DIV/0!</v>
      </c>
    </row>
    <row r="17" spans="2:6" x14ac:dyDescent="0.3">
      <c r="B17" s="5">
        <v>1285.5447999999999</v>
      </c>
      <c r="C17" s="14"/>
      <c r="D17" s="5">
        <f t="shared" si="0"/>
        <v>0</v>
      </c>
      <c r="E17" s="5">
        <f t="shared" si="1"/>
        <v>35.854494836770463</v>
      </c>
      <c r="F17" s="5" t="e">
        <f t="shared" si="2"/>
        <v>#DIV/0!</v>
      </c>
    </row>
    <row r="18" spans="2:6" x14ac:dyDescent="0.3">
      <c r="B18" s="2"/>
      <c r="C18" s="2"/>
      <c r="D18" s="2"/>
      <c r="E18" s="2"/>
      <c r="F18" s="2"/>
    </row>
    <row r="19" spans="2:6" x14ac:dyDescent="0.3">
      <c r="B19" s="2"/>
      <c r="C19" s="2"/>
      <c r="D19" s="2"/>
      <c r="E19" s="2"/>
      <c r="F19" s="2"/>
    </row>
    <row r="20" spans="2:6" x14ac:dyDescent="0.3">
      <c r="B20" s="11" t="s">
        <v>6</v>
      </c>
      <c r="C20" s="12">
        <f>SLOPE(D4:D17,E4:E17)</f>
        <v>0</v>
      </c>
      <c r="D20" s="9"/>
      <c r="E20" s="2"/>
      <c r="F20" s="2"/>
    </row>
    <row r="21" spans="2:6" x14ac:dyDescent="0.3">
      <c r="B21" s="11" t="s">
        <v>7</v>
      </c>
      <c r="C21" s="12">
        <f>INTERCEPT(D4:D17,E4:E17)</f>
        <v>0</v>
      </c>
      <c r="D21" s="9"/>
      <c r="E21" s="2"/>
      <c r="F21" s="2"/>
    </row>
    <row r="22" spans="2:6" x14ac:dyDescent="0.3">
      <c r="B22" s="1"/>
      <c r="C22" s="1"/>
      <c r="D22" s="1"/>
      <c r="E22" s="1"/>
      <c r="F22" s="1"/>
    </row>
  </sheetData>
  <sheetProtection password="D7BD" sheet="1" objects="1" scenarios="1" selectLockedCells="1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zoomScale="84" workbookViewId="0">
      <selection activeCell="F3" sqref="F3:F16"/>
    </sheetView>
  </sheetViews>
  <sheetFormatPr defaultRowHeight="14.4" x14ac:dyDescent="0.3"/>
  <cols>
    <col min="1" max="1" width="24.6640625" bestFit="1" customWidth="1"/>
    <col min="2" max="2" width="31" bestFit="1" customWidth="1"/>
    <col min="3" max="3" width="31.109375" bestFit="1" customWidth="1"/>
    <col min="4" max="4" width="16.6640625" bestFit="1" customWidth="1"/>
    <col min="5" max="5" width="16.44140625" bestFit="1" customWidth="1"/>
    <col min="6" max="6" width="31.109375" bestFit="1" customWidth="1"/>
    <col min="8" max="8" width="5.5546875" bestFit="1" customWidth="1"/>
    <col min="9" max="9" width="15.44140625" bestFit="1" customWidth="1"/>
    <col min="10" max="10" width="13.44140625" bestFit="1" customWidth="1"/>
  </cols>
  <sheetData>
    <row r="1" spans="1:10" x14ac:dyDescent="0.3">
      <c r="A1" s="4" t="s">
        <v>18</v>
      </c>
      <c r="B1" s="4" t="s">
        <v>14</v>
      </c>
      <c r="C1" s="4" t="s">
        <v>16</v>
      </c>
      <c r="D1" s="4"/>
      <c r="E1" s="4"/>
      <c r="F1" s="4" t="s">
        <v>15</v>
      </c>
      <c r="G1" s="4"/>
      <c r="H1" s="4"/>
      <c r="I1" s="4"/>
    </row>
    <row r="2" spans="1:10" x14ac:dyDescent="0.3">
      <c r="A2" s="4"/>
      <c r="B2" s="4" t="s">
        <v>23</v>
      </c>
      <c r="C2" s="4" t="s">
        <v>24</v>
      </c>
      <c r="D2" s="4" t="s">
        <v>11</v>
      </c>
      <c r="E2" s="4" t="s">
        <v>17</v>
      </c>
      <c r="F2" s="4" t="s">
        <v>22</v>
      </c>
      <c r="G2" s="4"/>
      <c r="H2" s="4" t="s">
        <v>8</v>
      </c>
      <c r="I2" s="4" t="s">
        <v>13</v>
      </c>
    </row>
    <row r="3" spans="1:10" x14ac:dyDescent="0.3">
      <c r="A3" s="5">
        <v>72.081299999999999</v>
      </c>
      <c r="B3" s="15"/>
      <c r="C3" s="15"/>
      <c r="D3" s="6">
        <f>(B3+C3)/4</f>
        <v>0</v>
      </c>
      <c r="E3" s="4">
        <v>1</v>
      </c>
      <c r="F3" s="15"/>
      <c r="G3" s="4"/>
      <c r="H3" s="13" t="e">
        <f>F3/D3</f>
        <v>#DIV/0!</v>
      </c>
      <c r="I3" s="7">
        <f>(1/(0.22*(SQRT(A3/2000))))*0.8</f>
        <v>19.154507887692962</v>
      </c>
      <c r="J3" s="3"/>
    </row>
    <row r="4" spans="1:10" x14ac:dyDescent="0.3">
      <c r="A4" s="5">
        <v>120.0813</v>
      </c>
      <c r="B4" s="15"/>
      <c r="C4" s="15"/>
      <c r="D4" s="6">
        <f t="shared" ref="D4:D16" si="0">(B4+C4)/4</f>
        <v>0</v>
      </c>
      <c r="E4" s="4">
        <v>2</v>
      </c>
      <c r="F4" s="15"/>
      <c r="G4" s="4"/>
      <c r="H4" s="13" t="e">
        <f t="shared" ref="H4:H16" si="1">F4/D4</f>
        <v>#DIV/0!</v>
      </c>
      <c r="I4" s="7">
        <f t="shared" ref="I4:I16" si="2">(1/(0.22*(SQRT(A4/2000))))*0.8</f>
        <v>14.840366057691348</v>
      </c>
      <c r="J4" s="3"/>
    </row>
    <row r="5" spans="1:10" x14ac:dyDescent="0.3">
      <c r="A5" s="5">
        <v>175.11949999999999</v>
      </c>
      <c r="B5" s="15"/>
      <c r="C5" s="15"/>
      <c r="D5" s="6">
        <f t="shared" si="0"/>
        <v>0</v>
      </c>
      <c r="E5" s="4">
        <v>3</v>
      </c>
      <c r="F5" s="15"/>
      <c r="G5" s="4"/>
      <c r="H5" s="13" t="e">
        <f t="shared" si="1"/>
        <v>#DIV/0!</v>
      </c>
      <c r="I5" s="7">
        <f t="shared" si="2"/>
        <v>12.288957710814364</v>
      </c>
      <c r="J5" s="3"/>
    </row>
    <row r="6" spans="1:10" x14ac:dyDescent="0.3">
      <c r="A6" s="5">
        <v>246.1566</v>
      </c>
      <c r="B6" s="15"/>
      <c r="C6" s="15"/>
      <c r="D6" s="6">
        <f t="shared" si="0"/>
        <v>0</v>
      </c>
      <c r="E6" s="4">
        <v>4</v>
      </c>
      <c r="F6" s="15"/>
      <c r="G6" s="4"/>
      <c r="H6" s="13" t="e">
        <f t="shared" si="1"/>
        <v>#DIV/0!</v>
      </c>
      <c r="I6" s="7">
        <f t="shared" si="2"/>
        <v>10.365173157239704</v>
      </c>
      <c r="J6" s="3"/>
    </row>
    <row r="7" spans="1:10" x14ac:dyDescent="0.3">
      <c r="A7" s="5">
        <v>333.18860000000001</v>
      </c>
      <c r="B7" s="15"/>
      <c r="C7" s="15"/>
      <c r="D7" s="6">
        <f t="shared" si="0"/>
        <v>0</v>
      </c>
      <c r="E7" s="4">
        <v>5</v>
      </c>
      <c r="F7" s="15"/>
      <c r="G7" s="4"/>
      <c r="H7" s="13" t="e">
        <f t="shared" si="1"/>
        <v>#DIV/0!</v>
      </c>
      <c r="I7" s="7">
        <f t="shared" si="2"/>
        <v>8.9091698190711028</v>
      </c>
      <c r="J7" s="3"/>
    </row>
    <row r="8" spans="1:10" x14ac:dyDescent="0.3">
      <c r="A8" s="5">
        <v>382.17259999999999</v>
      </c>
      <c r="B8" s="15"/>
      <c r="C8" s="15"/>
      <c r="D8" s="6">
        <f t="shared" si="0"/>
        <v>0</v>
      </c>
      <c r="E8" s="4">
        <v>6</v>
      </c>
      <c r="F8" s="15"/>
      <c r="G8" s="4"/>
      <c r="H8" s="13" t="e">
        <f t="shared" si="1"/>
        <v>#DIV/0!</v>
      </c>
      <c r="I8" s="7">
        <f t="shared" si="2"/>
        <v>8.3186438402375309</v>
      </c>
      <c r="J8" s="3"/>
    </row>
    <row r="9" spans="1:10" x14ac:dyDescent="0.3">
      <c r="A9" s="5">
        <v>480.25700000000001</v>
      </c>
      <c r="B9" s="15"/>
      <c r="C9" s="15"/>
      <c r="D9" s="6">
        <f t="shared" si="0"/>
        <v>0</v>
      </c>
      <c r="E9" s="4">
        <v>7</v>
      </c>
      <c r="F9" s="15"/>
      <c r="G9" s="4"/>
      <c r="H9" s="13" t="e">
        <f t="shared" si="1"/>
        <v>#DIV/0!</v>
      </c>
      <c r="I9" s="7">
        <f t="shared" si="2"/>
        <v>7.4207098702221801</v>
      </c>
      <c r="J9" s="3"/>
    </row>
    <row r="10" spans="1:10" x14ac:dyDescent="0.3">
      <c r="A10" s="5">
        <v>627.32539999999995</v>
      </c>
      <c r="B10" s="15"/>
      <c r="C10" s="15"/>
      <c r="D10" s="6">
        <f t="shared" si="0"/>
        <v>0</v>
      </c>
      <c r="E10" s="4">
        <v>8</v>
      </c>
      <c r="F10" s="15"/>
      <c r="G10" s="4"/>
      <c r="H10" s="13" t="e">
        <f t="shared" si="1"/>
        <v>#DIV/0!</v>
      </c>
      <c r="I10" s="7">
        <f t="shared" si="2"/>
        <v>6.4928574472447611</v>
      </c>
      <c r="J10" s="3"/>
    </row>
    <row r="11" spans="1:10" x14ac:dyDescent="0.3">
      <c r="A11" s="5">
        <v>684.34690000000001</v>
      </c>
      <c r="B11" s="15"/>
      <c r="C11" s="15"/>
      <c r="D11" s="6">
        <f t="shared" si="0"/>
        <v>0</v>
      </c>
      <c r="E11" s="4">
        <v>9</v>
      </c>
      <c r="F11" s="15"/>
      <c r="G11" s="4"/>
      <c r="H11" s="13" t="e">
        <f t="shared" si="1"/>
        <v>#DIV/0!</v>
      </c>
      <c r="I11" s="7">
        <f t="shared" si="2"/>
        <v>6.2164744332986288</v>
      </c>
      <c r="J11" s="3"/>
    </row>
    <row r="12" spans="1:10" x14ac:dyDescent="0.3">
      <c r="A12" s="5">
        <v>813.3895</v>
      </c>
      <c r="B12" s="15"/>
      <c r="C12" s="15"/>
      <c r="D12" s="6">
        <f t="shared" si="0"/>
        <v>0</v>
      </c>
      <c r="E12" s="4">
        <v>10</v>
      </c>
      <c r="F12" s="15"/>
      <c r="G12" s="4"/>
      <c r="H12" s="13" t="e">
        <f t="shared" si="1"/>
        <v>#DIV/0!</v>
      </c>
      <c r="I12" s="7">
        <f t="shared" si="2"/>
        <v>5.7020762835210412</v>
      </c>
      <c r="J12" s="3"/>
    </row>
    <row r="13" spans="1:10" x14ac:dyDescent="0.3">
      <c r="A13" s="5">
        <v>942.43209999999999</v>
      </c>
      <c r="B13" s="15"/>
      <c r="C13" s="15"/>
      <c r="D13" s="6">
        <f t="shared" si="0"/>
        <v>0</v>
      </c>
      <c r="E13" s="4">
        <v>11</v>
      </c>
      <c r="F13" s="15"/>
      <c r="G13" s="4"/>
      <c r="H13" s="13" t="e">
        <f t="shared" si="1"/>
        <v>#DIV/0!</v>
      </c>
      <c r="I13" s="7">
        <f t="shared" si="2"/>
        <v>5.2973329342271214</v>
      </c>
      <c r="J13" s="3"/>
    </row>
    <row r="14" spans="1:10" x14ac:dyDescent="0.3">
      <c r="A14" s="5">
        <v>1056.4749999999999</v>
      </c>
      <c r="B14" s="15"/>
      <c r="C14" s="15"/>
      <c r="D14" s="6">
        <f t="shared" si="0"/>
        <v>0</v>
      </c>
      <c r="E14" s="4">
        <v>12</v>
      </c>
      <c r="F14" s="15"/>
      <c r="G14" s="4"/>
      <c r="H14" s="13" t="e">
        <f t="shared" si="1"/>
        <v>#DIV/0!</v>
      </c>
      <c r="I14" s="7">
        <f t="shared" si="2"/>
        <v>5.0032556183632568</v>
      </c>
      <c r="J14" s="3"/>
    </row>
    <row r="15" spans="1:10" x14ac:dyDescent="0.3">
      <c r="A15" s="5">
        <v>1171.502</v>
      </c>
      <c r="B15" s="15"/>
      <c r="C15" s="15"/>
      <c r="D15" s="6">
        <f t="shared" si="0"/>
        <v>0</v>
      </c>
      <c r="E15" s="4">
        <v>13</v>
      </c>
      <c r="F15" s="15"/>
      <c r="G15" s="4"/>
      <c r="H15" s="13" t="e">
        <f t="shared" si="1"/>
        <v>#DIV/0!</v>
      </c>
      <c r="I15" s="7">
        <f t="shared" si="2"/>
        <v>4.7512817725968235</v>
      </c>
      <c r="J15" s="3"/>
    </row>
    <row r="16" spans="1:10" x14ac:dyDescent="0.3">
      <c r="A16" s="5">
        <v>1285.5447999999999</v>
      </c>
      <c r="B16" s="15"/>
      <c r="C16" s="15"/>
      <c r="D16" s="6">
        <f t="shared" si="0"/>
        <v>0</v>
      </c>
      <c r="E16" s="4">
        <v>14</v>
      </c>
      <c r="F16" s="15"/>
      <c r="G16" s="4"/>
      <c r="H16" s="13" t="e">
        <f t="shared" si="1"/>
        <v>#DIV/0!</v>
      </c>
      <c r="I16" s="7">
        <f t="shared" si="2"/>
        <v>4.535641246005528</v>
      </c>
      <c r="J16" s="3"/>
    </row>
    <row r="23" spans="6:6" x14ac:dyDescent="0.3">
      <c r="F23" s="8"/>
    </row>
  </sheetData>
  <sheetProtection password="D7BD" sheet="1" objects="1" scenarios="1" selectLockedCells="1"/>
  <conditionalFormatting sqref="H3">
    <cfRule type="cellIs" dxfId="2" priority="1" operator="greaterThanOrEqual">
      <formula>$I$3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zoomScale="80" zoomScaleNormal="80" workbookViewId="0">
      <selection activeCell="B3" sqref="B3"/>
    </sheetView>
  </sheetViews>
  <sheetFormatPr defaultRowHeight="14.4" x14ac:dyDescent="0.3"/>
  <cols>
    <col min="1" max="1" width="24.5546875" bestFit="1" customWidth="1"/>
    <col min="2" max="3" width="33" bestFit="1" customWidth="1"/>
    <col min="4" max="4" width="16.5546875" bestFit="1" customWidth="1"/>
    <col min="5" max="5" width="31" bestFit="1" customWidth="1"/>
    <col min="7" max="7" width="5" bestFit="1" customWidth="1"/>
    <col min="8" max="8" width="15.33203125" bestFit="1" customWidth="1"/>
    <col min="9" max="9" width="13.44140625" bestFit="1" customWidth="1"/>
  </cols>
  <sheetData>
    <row r="1" spans="1:9" x14ac:dyDescent="0.3">
      <c r="A1" s="4" t="s">
        <v>18</v>
      </c>
      <c r="B1" s="4" t="s">
        <v>14</v>
      </c>
      <c r="C1" s="4" t="s">
        <v>16</v>
      </c>
      <c r="D1" s="4"/>
      <c r="E1" s="4" t="s">
        <v>15</v>
      </c>
      <c r="F1" s="4"/>
      <c r="G1" s="4"/>
      <c r="H1" s="4"/>
    </row>
    <row r="2" spans="1:9" x14ac:dyDescent="0.3">
      <c r="A2" s="4"/>
      <c r="B2" s="4" t="s">
        <v>20</v>
      </c>
      <c r="C2" s="4" t="s">
        <v>21</v>
      </c>
      <c r="D2" s="4" t="s">
        <v>11</v>
      </c>
      <c r="E2" s="4" t="s">
        <v>19</v>
      </c>
      <c r="F2" s="4"/>
      <c r="G2" s="4" t="s">
        <v>8</v>
      </c>
      <c r="H2" s="4" t="s">
        <v>13</v>
      </c>
    </row>
    <row r="3" spans="1:9" x14ac:dyDescent="0.3">
      <c r="A3" s="5">
        <v>72.081299999999999</v>
      </c>
      <c r="B3" s="15"/>
      <c r="C3" s="15"/>
      <c r="D3" s="6" t="e">
        <f>AVERAGE(B3:C3)</f>
        <v>#DIV/0!</v>
      </c>
      <c r="E3" s="15"/>
      <c r="F3" s="4"/>
      <c r="G3" s="13" t="e">
        <f t="shared" ref="G3:G16" si="0">E3/D3</f>
        <v>#DIV/0!</v>
      </c>
      <c r="H3" s="7">
        <f>(1/(0.22*(SQRT(A3/2000))))*0.8</f>
        <v>19.154507887692962</v>
      </c>
      <c r="I3" s="3"/>
    </row>
    <row r="4" spans="1:9" x14ac:dyDescent="0.3">
      <c r="A4" s="5">
        <v>120.0813</v>
      </c>
      <c r="B4" s="15"/>
      <c r="C4" s="15"/>
      <c r="D4" s="6" t="e">
        <f t="shared" ref="D4:D16" si="1">AVERAGE(B4:C4)</f>
        <v>#DIV/0!</v>
      </c>
      <c r="E4" s="15"/>
      <c r="F4" s="4"/>
      <c r="G4" s="13" t="e">
        <f t="shared" si="0"/>
        <v>#DIV/0!</v>
      </c>
      <c r="H4" s="7">
        <f t="shared" ref="H4:H16" si="2">(1/(0.22*(SQRT(A4/2000))))*0.8</f>
        <v>14.840366057691348</v>
      </c>
      <c r="I4" s="3"/>
    </row>
    <row r="5" spans="1:9" x14ac:dyDescent="0.3">
      <c r="A5" s="5">
        <v>175.11949999999999</v>
      </c>
      <c r="B5" s="15"/>
      <c r="C5" s="15"/>
      <c r="D5" s="6" t="e">
        <f t="shared" si="1"/>
        <v>#DIV/0!</v>
      </c>
      <c r="E5" s="15"/>
      <c r="F5" s="4"/>
      <c r="G5" s="13" t="e">
        <f t="shared" si="0"/>
        <v>#DIV/0!</v>
      </c>
      <c r="H5" s="7">
        <f t="shared" si="2"/>
        <v>12.288957710814364</v>
      </c>
      <c r="I5" s="3"/>
    </row>
    <row r="6" spans="1:9" x14ac:dyDescent="0.3">
      <c r="A6" s="5">
        <v>246.1566</v>
      </c>
      <c r="B6" s="15"/>
      <c r="C6" s="15"/>
      <c r="D6" s="6" t="e">
        <f t="shared" si="1"/>
        <v>#DIV/0!</v>
      </c>
      <c r="E6" s="15"/>
      <c r="F6" s="4"/>
      <c r="G6" s="13" t="e">
        <f t="shared" si="0"/>
        <v>#DIV/0!</v>
      </c>
      <c r="H6" s="7">
        <f t="shared" si="2"/>
        <v>10.365173157239704</v>
      </c>
      <c r="I6" s="3"/>
    </row>
    <row r="7" spans="1:9" x14ac:dyDescent="0.3">
      <c r="A7" s="5">
        <v>333.18860000000001</v>
      </c>
      <c r="B7" s="15"/>
      <c r="C7" s="15"/>
      <c r="D7" s="6" t="e">
        <f t="shared" si="1"/>
        <v>#DIV/0!</v>
      </c>
      <c r="E7" s="15"/>
      <c r="F7" s="4"/>
      <c r="G7" s="13" t="e">
        <f t="shared" si="0"/>
        <v>#DIV/0!</v>
      </c>
      <c r="H7" s="7">
        <f t="shared" si="2"/>
        <v>8.9091698190711028</v>
      </c>
      <c r="I7" s="3"/>
    </row>
    <row r="8" spans="1:9" x14ac:dyDescent="0.3">
      <c r="A8" s="5">
        <v>382.17259999999999</v>
      </c>
      <c r="B8" s="15"/>
      <c r="C8" s="15"/>
      <c r="D8" s="6" t="e">
        <f t="shared" si="1"/>
        <v>#DIV/0!</v>
      </c>
      <c r="E8" s="15"/>
      <c r="F8" s="4"/>
      <c r="G8" s="13" t="e">
        <f t="shared" si="0"/>
        <v>#DIV/0!</v>
      </c>
      <c r="H8" s="7">
        <f t="shared" si="2"/>
        <v>8.3186438402375309</v>
      </c>
      <c r="I8" s="3"/>
    </row>
    <row r="9" spans="1:9" x14ac:dyDescent="0.3">
      <c r="A9" s="5">
        <v>480.25700000000001</v>
      </c>
      <c r="B9" s="15"/>
      <c r="C9" s="15"/>
      <c r="D9" s="6" t="e">
        <f t="shared" si="1"/>
        <v>#DIV/0!</v>
      </c>
      <c r="E9" s="15"/>
      <c r="F9" s="4"/>
      <c r="G9" s="13" t="e">
        <f t="shared" si="0"/>
        <v>#DIV/0!</v>
      </c>
      <c r="H9" s="7">
        <f t="shared" si="2"/>
        <v>7.4207098702221801</v>
      </c>
      <c r="I9" s="3"/>
    </row>
    <row r="10" spans="1:9" x14ac:dyDescent="0.3">
      <c r="A10" s="5">
        <v>627.32539999999995</v>
      </c>
      <c r="B10" s="15"/>
      <c r="C10" s="15"/>
      <c r="D10" s="6" t="e">
        <f t="shared" si="1"/>
        <v>#DIV/0!</v>
      </c>
      <c r="E10" s="15"/>
      <c r="F10" s="4"/>
      <c r="G10" s="13" t="e">
        <f t="shared" si="0"/>
        <v>#DIV/0!</v>
      </c>
      <c r="H10" s="7">
        <f t="shared" si="2"/>
        <v>6.4928574472447611</v>
      </c>
      <c r="I10" s="3"/>
    </row>
    <row r="11" spans="1:9" x14ac:dyDescent="0.3">
      <c r="A11" s="5">
        <v>684.34690000000001</v>
      </c>
      <c r="B11" s="15"/>
      <c r="C11" s="15"/>
      <c r="D11" s="6" t="e">
        <f t="shared" si="1"/>
        <v>#DIV/0!</v>
      </c>
      <c r="E11" s="15"/>
      <c r="F11" s="4"/>
      <c r="G11" s="13" t="e">
        <f t="shared" si="0"/>
        <v>#DIV/0!</v>
      </c>
      <c r="H11" s="7">
        <f t="shared" si="2"/>
        <v>6.2164744332986288</v>
      </c>
      <c r="I11" s="3"/>
    </row>
    <row r="12" spans="1:9" x14ac:dyDescent="0.3">
      <c r="A12" s="5">
        <v>813.3895</v>
      </c>
      <c r="B12" s="15"/>
      <c r="C12" s="15"/>
      <c r="D12" s="6" t="e">
        <f t="shared" si="1"/>
        <v>#DIV/0!</v>
      </c>
      <c r="E12" s="15"/>
      <c r="F12" s="4"/>
      <c r="G12" s="13" t="e">
        <f t="shared" si="0"/>
        <v>#DIV/0!</v>
      </c>
      <c r="H12" s="7">
        <f t="shared" si="2"/>
        <v>5.7020762835210412</v>
      </c>
      <c r="I12" s="3"/>
    </row>
    <row r="13" spans="1:9" x14ac:dyDescent="0.3">
      <c r="A13" s="5">
        <v>942.43209999999999</v>
      </c>
      <c r="B13" s="15"/>
      <c r="C13" s="15"/>
      <c r="D13" s="6" t="e">
        <f t="shared" si="1"/>
        <v>#DIV/0!</v>
      </c>
      <c r="E13" s="15"/>
      <c r="F13" s="4"/>
      <c r="G13" s="13" t="e">
        <f t="shared" si="0"/>
        <v>#DIV/0!</v>
      </c>
      <c r="H13" s="7">
        <f t="shared" si="2"/>
        <v>5.2973329342271214</v>
      </c>
      <c r="I13" s="3"/>
    </row>
    <row r="14" spans="1:9" x14ac:dyDescent="0.3">
      <c r="A14" s="5">
        <v>1056.4749999999999</v>
      </c>
      <c r="B14" s="15"/>
      <c r="C14" s="15"/>
      <c r="D14" s="6" t="e">
        <f t="shared" si="1"/>
        <v>#DIV/0!</v>
      </c>
      <c r="E14" s="15"/>
      <c r="F14" s="4"/>
      <c r="G14" s="13" t="e">
        <f t="shared" si="0"/>
        <v>#DIV/0!</v>
      </c>
      <c r="H14" s="7">
        <f t="shared" si="2"/>
        <v>5.0032556183632568</v>
      </c>
      <c r="I14" s="3"/>
    </row>
    <row r="15" spans="1:9" x14ac:dyDescent="0.3">
      <c r="A15" s="5">
        <v>1171.502</v>
      </c>
      <c r="B15" s="15"/>
      <c r="C15" s="15"/>
      <c r="D15" s="6" t="e">
        <f t="shared" si="1"/>
        <v>#DIV/0!</v>
      </c>
      <c r="E15" s="15"/>
      <c r="F15" s="4"/>
      <c r="G15" s="13" t="e">
        <f t="shared" si="0"/>
        <v>#DIV/0!</v>
      </c>
      <c r="H15" s="7">
        <f t="shared" si="2"/>
        <v>4.7512817725968235</v>
      </c>
      <c r="I15" s="3"/>
    </row>
    <row r="16" spans="1:9" x14ac:dyDescent="0.3">
      <c r="A16" s="5">
        <v>1285.5447999999999</v>
      </c>
      <c r="B16" s="15"/>
      <c r="C16" s="15"/>
      <c r="D16" s="6" t="e">
        <f t="shared" si="1"/>
        <v>#DIV/0!</v>
      </c>
      <c r="E16" s="15"/>
      <c r="F16" s="4"/>
      <c r="G16" s="13" t="e">
        <f t="shared" si="0"/>
        <v>#DIV/0!</v>
      </c>
      <c r="H16" s="7">
        <f t="shared" si="2"/>
        <v>4.535641246005528</v>
      </c>
      <c r="I16" s="3"/>
    </row>
    <row r="23" spans="5:5" x14ac:dyDescent="0.3">
      <c r="E23" s="8"/>
    </row>
  </sheetData>
  <sheetProtection password="D7BD" sheet="1" objects="1" scenarios="1" selectLockedCells="1"/>
  <conditionalFormatting sqref="G3">
    <cfRule type="cellIs" dxfId="1" priority="1" operator="greaterThanOrEqual">
      <formula>$H$3</formula>
    </cfRule>
  </conditionalFormatting>
  <pageMargins left="0.7" right="0.7" top="0.75" bottom="0.75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2"/>
  <sheetViews>
    <sheetView workbookViewId="0">
      <selection activeCell="E21" sqref="E21"/>
    </sheetView>
  </sheetViews>
  <sheetFormatPr defaultRowHeight="14.4" x14ac:dyDescent="0.3"/>
  <cols>
    <col min="2" max="2" width="19.5546875" bestFit="1" customWidth="1"/>
    <col min="3" max="3" width="10.88671875" bestFit="1" customWidth="1"/>
    <col min="4" max="4" width="22.88671875" bestFit="1" customWidth="1"/>
    <col min="5" max="6" width="12" bestFit="1" customWidth="1"/>
  </cols>
  <sheetData>
    <row r="1" spans="2:6" x14ac:dyDescent="0.3">
      <c r="B1" s="5"/>
      <c r="C1" s="5" t="s">
        <v>0</v>
      </c>
      <c r="D1" s="5"/>
      <c r="E1" s="5"/>
      <c r="F1" s="5"/>
    </row>
    <row r="2" spans="2:6" x14ac:dyDescent="0.3">
      <c r="B2" s="5"/>
      <c r="C2" s="10">
        <v>0.4</v>
      </c>
      <c r="D2" s="5"/>
      <c r="E2" s="5"/>
      <c r="F2" s="5"/>
    </row>
    <row r="3" spans="2:6" x14ac:dyDescent="0.3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2:6" x14ac:dyDescent="0.3">
      <c r="B4" s="5">
        <v>72.081299999999999</v>
      </c>
      <c r="C4" s="10">
        <v>1.23</v>
      </c>
      <c r="D4" s="5">
        <f t="shared" ref="D4:D17" si="0">SQRT($B4)*C4+$C$2</f>
        <v>10.842786925433268</v>
      </c>
      <c r="E4" s="5">
        <f t="shared" ref="E4:E17" si="1">SQRT($B4)</f>
        <v>8.4900706710839575</v>
      </c>
      <c r="F4" s="5">
        <f t="shared" ref="F4:F17" si="2">POWER((D4-$C$21)/$C$20,2)</f>
        <v>77.106956878316268</v>
      </c>
    </row>
    <row r="5" spans="2:6" x14ac:dyDescent="0.3">
      <c r="B5" s="5">
        <v>120.0813</v>
      </c>
      <c r="C5" s="10">
        <v>1.3</v>
      </c>
      <c r="D5" s="5">
        <f t="shared" si="0"/>
        <v>14.645609744759964</v>
      </c>
      <c r="E5" s="5">
        <f t="shared" si="1"/>
        <v>10.958161342123049</v>
      </c>
      <c r="F5" s="5">
        <f t="shared" si="2"/>
        <v>125.97608775899609</v>
      </c>
    </row>
    <row r="6" spans="2:6" x14ac:dyDescent="0.3">
      <c r="B6" s="5">
        <v>175.11949999999999</v>
      </c>
      <c r="C6" s="10">
        <v>1.3</v>
      </c>
      <c r="D6" s="5">
        <f t="shared" si="0"/>
        <v>17.603254197970799</v>
      </c>
      <c r="E6" s="5">
        <f t="shared" si="1"/>
        <v>13.233272459977538</v>
      </c>
      <c r="F6" s="5">
        <f t="shared" si="2"/>
        <v>172.23499604319125</v>
      </c>
    </row>
    <row r="7" spans="2:6" x14ac:dyDescent="0.3">
      <c r="B7" s="5">
        <v>246.1566</v>
      </c>
      <c r="C7" s="10">
        <v>1.35</v>
      </c>
      <c r="D7" s="5">
        <f t="shared" si="0"/>
        <v>21.580661073252649</v>
      </c>
      <c r="E7" s="5">
        <f t="shared" si="1"/>
        <v>15.68937857277974</v>
      </c>
      <c r="F7" s="5">
        <f t="shared" si="2"/>
        <v>245.82578481165052</v>
      </c>
    </row>
    <row r="8" spans="2:6" x14ac:dyDescent="0.3">
      <c r="B8" s="5">
        <v>333.18860000000001</v>
      </c>
      <c r="C8" s="10">
        <v>1.37</v>
      </c>
      <c r="D8" s="5">
        <f t="shared" si="0"/>
        <v>25.40723262058399</v>
      </c>
      <c r="E8" s="5">
        <f t="shared" si="1"/>
        <v>18.253454467579555</v>
      </c>
      <c r="F8" s="5">
        <f t="shared" si="2"/>
        <v>328.94853132850682</v>
      </c>
    </row>
    <row r="9" spans="2:6" x14ac:dyDescent="0.3">
      <c r="B9" s="5">
        <v>382.17259999999999</v>
      </c>
      <c r="C9" s="10">
        <v>1.37</v>
      </c>
      <c r="D9" s="5">
        <f t="shared" si="0"/>
        <v>27.182452332450815</v>
      </c>
      <c r="E9" s="5">
        <f t="shared" si="1"/>
        <v>19.549235279161177</v>
      </c>
      <c r="F9" s="5">
        <f t="shared" si="2"/>
        <v>371.61432061963808</v>
      </c>
    </row>
    <row r="10" spans="2:6" x14ac:dyDescent="0.3">
      <c r="B10" s="5">
        <v>480.25700000000001</v>
      </c>
      <c r="C10" s="10">
        <v>1.4</v>
      </c>
      <c r="D10" s="5">
        <f t="shared" si="0"/>
        <v>31.080673395478133</v>
      </c>
      <c r="E10" s="5">
        <f t="shared" si="1"/>
        <v>21.914766711055812</v>
      </c>
      <c r="F10" s="5">
        <f t="shared" si="2"/>
        <v>474.43080922091218</v>
      </c>
    </row>
    <row r="11" spans="2:6" x14ac:dyDescent="0.3">
      <c r="B11" s="5">
        <v>627.32539999999995</v>
      </c>
      <c r="C11" s="10">
        <v>1.4</v>
      </c>
      <c r="D11" s="5">
        <f t="shared" si="0"/>
        <v>35.465050748572992</v>
      </c>
      <c r="E11" s="5">
        <f t="shared" si="1"/>
        <v>25.046464820409284</v>
      </c>
      <c r="F11" s="5">
        <f t="shared" si="2"/>
        <v>605.05475896728717</v>
      </c>
    </row>
    <row r="12" spans="2:6" x14ac:dyDescent="0.3">
      <c r="B12" s="5">
        <v>684.34690000000001</v>
      </c>
      <c r="C12" s="10">
        <v>1.43</v>
      </c>
      <c r="D12" s="5">
        <f t="shared" si="0"/>
        <v>37.80883553132869</v>
      </c>
      <c r="E12" s="5">
        <f t="shared" si="1"/>
        <v>26.160024847083001</v>
      </c>
      <c r="F12" s="5">
        <f t="shared" si="2"/>
        <v>681.39046641943332</v>
      </c>
    </row>
    <row r="13" spans="2:6" x14ac:dyDescent="0.3">
      <c r="B13" s="5">
        <v>813.3895</v>
      </c>
      <c r="C13" s="10">
        <v>1.45</v>
      </c>
      <c r="D13" s="5">
        <f t="shared" si="0"/>
        <v>41.75397712131204</v>
      </c>
      <c r="E13" s="5">
        <f t="shared" si="1"/>
        <v>28.519984221594513</v>
      </c>
      <c r="F13" s="5">
        <f t="shared" si="2"/>
        <v>820.1195633832989</v>
      </c>
    </row>
    <row r="14" spans="2:6" x14ac:dyDescent="0.3">
      <c r="B14" s="5">
        <v>942.43209999999999</v>
      </c>
      <c r="C14" s="10">
        <v>1.45</v>
      </c>
      <c r="D14" s="5">
        <f t="shared" si="0"/>
        <v>44.913632633722443</v>
      </c>
      <c r="E14" s="5">
        <f t="shared" si="1"/>
        <v>30.6990569887741</v>
      </c>
      <c r="F14" s="5">
        <f t="shared" si="2"/>
        <v>940.49085578321069</v>
      </c>
    </row>
    <row r="15" spans="2:6" x14ac:dyDescent="0.3">
      <c r="B15" s="5">
        <v>1056.4749999999999</v>
      </c>
      <c r="C15" s="10">
        <v>1.47</v>
      </c>
      <c r="D15" s="5">
        <f t="shared" si="0"/>
        <v>48.180088190584158</v>
      </c>
      <c r="E15" s="5">
        <f t="shared" si="1"/>
        <v>32.503461354138885</v>
      </c>
      <c r="F15" s="5">
        <f t="shared" si="2"/>
        <v>1073.5926053257274</v>
      </c>
    </row>
    <row r="16" spans="2:6" x14ac:dyDescent="0.3">
      <c r="B16" s="5">
        <v>1171.502</v>
      </c>
      <c r="C16" s="10">
        <v>1.47</v>
      </c>
      <c r="D16" s="5">
        <f t="shared" si="0"/>
        <v>50.71400075326946</v>
      </c>
      <c r="E16" s="5">
        <f t="shared" si="1"/>
        <v>34.227211396781946</v>
      </c>
      <c r="F16" s="5">
        <f t="shared" si="2"/>
        <v>1182.9096144707341</v>
      </c>
    </row>
    <row r="17" spans="2:6" x14ac:dyDescent="0.3">
      <c r="B17" s="5">
        <v>1285.5447999999999</v>
      </c>
      <c r="C17" s="10">
        <v>1.47</v>
      </c>
      <c r="D17" s="5">
        <f t="shared" si="0"/>
        <v>53.10610741005258</v>
      </c>
      <c r="E17" s="5">
        <f t="shared" si="1"/>
        <v>35.854494836770463</v>
      </c>
      <c r="F17" s="5">
        <f t="shared" si="2"/>
        <v>1290.9713754594447</v>
      </c>
    </row>
    <row r="18" spans="2:6" x14ac:dyDescent="0.3">
      <c r="B18" s="2"/>
      <c r="C18" s="2"/>
      <c r="D18" s="2"/>
      <c r="E18" s="2"/>
      <c r="F18" s="2"/>
    </row>
    <row r="19" spans="2:6" x14ac:dyDescent="0.3">
      <c r="B19" s="2"/>
      <c r="C19" s="2"/>
      <c r="D19" s="2"/>
      <c r="E19" s="2"/>
      <c r="F19" s="2"/>
    </row>
    <row r="20" spans="2:6" x14ac:dyDescent="0.3">
      <c r="B20" s="11" t="s">
        <v>6</v>
      </c>
      <c r="C20" s="12">
        <f>SLOPE(D4:D17,E4:E17)</f>
        <v>1.5567154768610523</v>
      </c>
      <c r="D20" s="9"/>
      <c r="E20" s="2"/>
      <c r="F20" s="2"/>
    </row>
    <row r="21" spans="2:6" x14ac:dyDescent="0.3">
      <c r="B21" s="11" t="s">
        <v>7</v>
      </c>
      <c r="C21" s="12">
        <f>INTERCEPT(D4:D17,E4:E17)</f>
        <v>-2.8268199523751605</v>
      </c>
      <c r="D21" s="9"/>
      <c r="E21" s="2"/>
      <c r="F21" s="2"/>
    </row>
    <row r="22" spans="2:6" x14ac:dyDescent="0.3">
      <c r="B22" s="1"/>
      <c r="C22" s="1"/>
      <c r="D22" s="1"/>
      <c r="E22" s="1"/>
      <c r="F22" s="1"/>
    </row>
  </sheetData>
  <sheetProtection password="D7BD" sheet="1" objects="1" scenarios="1" selectLockedCells="1"/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workbookViewId="0">
      <selection activeCell="E33" sqref="E33"/>
    </sheetView>
  </sheetViews>
  <sheetFormatPr defaultRowHeight="14.4" x14ac:dyDescent="0.3"/>
  <cols>
    <col min="1" max="1" width="24.5546875" bestFit="1" customWidth="1"/>
    <col min="2" max="3" width="31" bestFit="1" customWidth="1"/>
    <col min="4" max="4" width="16.5546875" bestFit="1" customWidth="1"/>
    <col min="5" max="5" width="16.33203125" bestFit="1" customWidth="1"/>
    <col min="6" max="6" width="31" bestFit="1" customWidth="1"/>
    <col min="8" max="8" width="5" bestFit="1" customWidth="1"/>
    <col min="9" max="9" width="15.33203125" bestFit="1" customWidth="1"/>
    <col min="10" max="10" width="13.44140625" bestFit="1" customWidth="1"/>
  </cols>
  <sheetData>
    <row r="1" spans="1:10" x14ac:dyDescent="0.3">
      <c r="A1" s="4" t="s">
        <v>18</v>
      </c>
      <c r="B1" s="4" t="s">
        <v>14</v>
      </c>
      <c r="C1" s="4" t="s">
        <v>16</v>
      </c>
      <c r="D1" s="4"/>
      <c r="E1" s="4"/>
      <c r="F1" s="4" t="s">
        <v>15</v>
      </c>
      <c r="G1" s="4"/>
      <c r="H1" s="4"/>
      <c r="I1" s="4"/>
    </row>
    <row r="2" spans="1:10" x14ac:dyDescent="0.3">
      <c r="A2" s="4"/>
      <c r="B2" s="4" t="s">
        <v>9</v>
      </c>
      <c r="C2" s="4" t="s">
        <v>10</v>
      </c>
      <c r="D2" s="4" t="s">
        <v>11</v>
      </c>
      <c r="E2" s="4" t="s">
        <v>17</v>
      </c>
      <c r="F2" s="4" t="s">
        <v>12</v>
      </c>
      <c r="G2" s="4"/>
      <c r="H2" s="4" t="s">
        <v>8</v>
      </c>
      <c r="I2" s="4" t="s">
        <v>13</v>
      </c>
    </row>
    <row r="3" spans="1:10" x14ac:dyDescent="0.3">
      <c r="A3" s="5">
        <v>72.081299999999999</v>
      </c>
      <c r="B3" s="8">
        <v>578747</v>
      </c>
      <c r="C3" s="8">
        <v>556809</v>
      </c>
      <c r="D3" s="6">
        <f>(B3+C3)/4</f>
        <v>283889</v>
      </c>
      <c r="E3" s="4">
        <v>1</v>
      </c>
      <c r="F3" s="8">
        <v>4683221</v>
      </c>
      <c r="G3" s="4"/>
      <c r="H3" s="13">
        <f>F3/D3</f>
        <v>16.496662427920771</v>
      </c>
      <c r="I3" s="7">
        <f>(1/(0.22*(SQRT(A3/2000))))*0.8</f>
        <v>19.154507887692962</v>
      </c>
      <c r="J3" s="3"/>
    </row>
    <row r="4" spans="1:10" x14ac:dyDescent="0.3">
      <c r="A4" s="5">
        <v>120.0813</v>
      </c>
      <c r="B4" s="8">
        <v>98754</v>
      </c>
      <c r="C4" s="8">
        <v>100813</v>
      </c>
      <c r="D4" s="6">
        <f t="shared" ref="D4:D16" si="0">(B4+C4)/4</f>
        <v>49891.75</v>
      </c>
      <c r="E4" s="4">
        <v>2</v>
      </c>
      <c r="F4" s="8">
        <v>701013</v>
      </c>
      <c r="G4" s="4"/>
      <c r="H4" s="13">
        <f t="shared" ref="H4:H16" si="1">F4/D4</f>
        <v>14.050679721597257</v>
      </c>
      <c r="I4" s="7">
        <f t="shared" ref="I4:I16" si="2">(1/(0.22*(SQRT(A4/2000))))*0.8</f>
        <v>14.840366057691348</v>
      </c>
      <c r="J4" s="3"/>
    </row>
    <row r="5" spans="1:10" x14ac:dyDescent="0.3">
      <c r="A5" s="5">
        <v>175.11949999999999</v>
      </c>
      <c r="B5" s="8">
        <v>495297</v>
      </c>
      <c r="C5" s="8">
        <v>473945</v>
      </c>
      <c r="D5" s="6">
        <f t="shared" si="0"/>
        <v>242310.5</v>
      </c>
      <c r="E5" s="4">
        <v>3</v>
      </c>
      <c r="F5" s="8">
        <v>2652235</v>
      </c>
      <c r="G5" s="4"/>
      <c r="H5" s="13">
        <f t="shared" si="1"/>
        <v>10.945604916006529</v>
      </c>
      <c r="I5" s="7">
        <f t="shared" si="2"/>
        <v>12.288957710814364</v>
      </c>
      <c r="J5" s="3"/>
    </row>
    <row r="6" spans="1:10" x14ac:dyDescent="0.3">
      <c r="A6" s="5">
        <v>246.1566</v>
      </c>
      <c r="B6" s="8">
        <v>692426</v>
      </c>
      <c r="C6" s="8">
        <v>654860</v>
      </c>
      <c r="D6" s="6">
        <f t="shared" si="0"/>
        <v>336821.5</v>
      </c>
      <c r="E6" s="4">
        <v>4</v>
      </c>
      <c r="F6" s="8">
        <v>3357801</v>
      </c>
      <c r="G6" s="4"/>
      <c r="H6" s="13">
        <f t="shared" si="1"/>
        <v>9.969081546160206</v>
      </c>
      <c r="I6" s="7">
        <f t="shared" si="2"/>
        <v>10.365173157239704</v>
      </c>
      <c r="J6" s="3"/>
    </row>
    <row r="7" spans="1:10" x14ac:dyDescent="0.3">
      <c r="A7" s="5">
        <v>333.18860000000001</v>
      </c>
      <c r="B7" s="8">
        <v>2194533</v>
      </c>
      <c r="C7" s="8">
        <v>2117811</v>
      </c>
      <c r="D7" s="6">
        <f t="shared" si="0"/>
        <v>1078086</v>
      </c>
      <c r="E7" s="4">
        <v>5</v>
      </c>
      <c r="F7" s="8">
        <v>10648277</v>
      </c>
      <c r="G7" s="4"/>
      <c r="H7" s="13">
        <f t="shared" si="1"/>
        <v>9.877020015100836</v>
      </c>
      <c r="I7" s="7">
        <f t="shared" si="2"/>
        <v>8.9091698190711028</v>
      </c>
      <c r="J7" s="3"/>
    </row>
    <row r="8" spans="1:10" x14ac:dyDescent="0.3">
      <c r="A8" s="5">
        <v>382.17259999999999</v>
      </c>
      <c r="B8" s="8">
        <v>345449</v>
      </c>
      <c r="C8" s="8">
        <v>331779</v>
      </c>
      <c r="D8" s="6">
        <f t="shared" si="0"/>
        <v>169307</v>
      </c>
      <c r="E8" s="4">
        <v>6</v>
      </c>
      <c r="F8" s="8">
        <v>1687947</v>
      </c>
      <c r="G8" s="4"/>
      <c r="H8" s="13">
        <f t="shared" si="1"/>
        <v>9.9697413574158187</v>
      </c>
      <c r="I8" s="7">
        <f t="shared" si="2"/>
        <v>8.3186438402375309</v>
      </c>
      <c r="J8" s="3"/>
    </row>
    <row r="9" spans="1:10" x14ac:dyDescent="0.3">
      <c r="A9" s="5">
        <v>480.25700000000001</v>
      </c>
      <c r="B9" s="8">
        <v>2627435</v>
      </c>
      <c r="C9" s="8">
        <v>2494471</v>
      </c>
      <c r="D9" s="6">
        <f t="shared" si="0"/>
        <v>1280476.5</v>
      </c>
      <c r="E9" s="4">
        <v>7</v>
      </c>
      <c r="F9" s="8">
        <v>11590505</v>
      </c>
      <c r="G9" s="4"/>
      <c r="H9" s="13">
        <f t="shared" si="1"/>
        <v>9.0517123898798619</v>
      </c>
      <c r="I9" s="7">
        <f t="shared" si="2"/>
        <v>7.4207098702221801</v>
      </c>
      <c r="J9" s="3"/>
    </row>
    <row r="10" spans="1:10" x14ac:dyDescent="0.3">
      <c r="A10" s="5">
        <v>627.32539999999995</v>
      </c>
      <c r="B10" s="8">
        <v>938819</v>
      </c>
      <c r="C10" s="8">
        <v>894650</v>
      </c>
      <c r="D10" s="6">
        <f t="shared" si="0"/>
        <v>458367.25</v>
      </c>
      <c r="E10" s="4">
        <v>8</v>
      </c>
      <c r="F10" s="8">
        <v>3156743</v>
      </c>
      <c r="G10" s="4"/>
      <c r="H10" s="13">
        <f t="shared" si="1"/>
        <v>6.8869296399339177</v>
      </c>
      <c r="I10" s="7">
        <f t="shared" si="2"/>
        <v>6.4928574472447611</v>
      </c>
      <c r="J10" s="3"/>
    </row>
    <row r="11" spans="1:10" x14ac:dyDescent="0.3">
      <c r="A11" s="5">
        <v>684.34690000000001</v>
      </c>
      <c r="B11" s="8">
        <v>4374654</v>
      </c>
      <c r="C11" s="8">
        <v>4184669</v>
      </c>
      <c r="D11" s="6">
        <f t="shared" si="0"/>
        <v>2139830.75</v>
      </c>
      <c r="E11" s="4">
        <v>9</v>
      </c>
      <c r="F11" s="8">
        <v>14115797</v>
      </c>
      <c r="G11" s="4"/>
      <c r="H11" s="13">
        <f t="shared" si="1"/>
        <v>6.5966885465123815</v>
      </c>
      <c r="I11" s="7">
        <f t="shared" si="2"/>
        <v>6.2164744332986288</v>
      </c>
      <c r="J11" s="3"/>
    </row>
    <row r="12" spans="1:10" x14ac:dyDescent="0.3">
      <c r="A12" s="5">
        <v>813.3895</v>
      </c>
      <c r="B12" s="8">
        <v>3523190</v>
      </c>
      <c r="C12" s="8">
        <v>3390719</v>
      </c>
      <c r="D12" s="6">
        <f t="shared" si="0"/>
        <v>1728477.25</v>
      </c>
      <c r="E12" s="4">
        <v>10</v>
      </c>
      <c r="F12" s="8">
        <v>10441832</v>
      </c>
      <c r="G12" s="4"/>
      <c r="H12" s="13">
        <f t="shared" si="1"/>
        <v>6.0410583940286164</v>
      </c>
      <c r="I12" s="7">
        <f t="shared" si="2"/>
        <v>5.7020762835210412</v>
      </c>
      <c r="J12" s="3"/>
    </row>
    <row r="13" spans="1:10" x14ac:dyDescent="0.3">
      <c r="A13" s="5">
        <v>942.43209999999999</v>
      </c>
      <c r="B13" s="8">
        <v>2042924</v>
      </c>
      <c r="C13" s="8">
        <v>1945593</v>
      </c>
      <c r="D13" s="6">
        <f t="shared" si="0"/>
        <v>997129.25</v>
      </c>
      <c r="E13" s="4">
        <v>11</v>
      </c>
      <c r="F13" s="8">
        <v>5748782</v>
      </c>
      <c r="G13" s="4"/>
      <c r="H13" s="13">
        <f t="shared" si="1"/>
        <v>5.7653328292194814</v>
      </c>
      <c r="I13" s="7">
        <f t="shared" si="2"/>
        <v>5.2973329342271214</v>
      </c>
      <c r="J13" s="3"/>
    </row>
    <row r="14" spans="1:10" x14ac:dyDescent="0.3">
      <c r="A14" s="5">
        <v>1056.4749999999999</v>
      </c>
      <c r="B14" s="8">
        <v>1852839</v>
      </c>
      <c r="C14" s="8">
        <v>1768037</v>
      </c>
      <c r="D14" s="6">
        <f t="shared" si="0"/>
        <v>905219</v>
      </c>
      <c r="E14" s="4">
        <v>12</v>
      </c>
      <c r="F14" s="8">
        <v>5680519</v>
      </c>
      <c r="G14" s="4"/>
      <c r="H14" s="13">
        <f t="shared" si="1"/>
        <v>6.2752980218046686</v>
      </c>
      <c r="I14" s="7">
        <f t="shared" si="2"/>
        <v>5.0032556183632568</v>
      </c>
      <c r="J14" s="3"/>
    </row>
    <row r="15" spans="1:10" x14ac:dyDescent="0.3">
      <c r="A15" s="5">
        <v>1171.502</v>
      </c>
      <c r="B15" s="8">
        <v>1156293</v>
      </c>
      <c r="C15" s="8">
        <v>1099660</v>
      </c>
      <c r="D15" s="6">
        <f t="shared" si="0"/>
        <v>563988.25</v>
      </c>
      <c r="E15" s="4">
        <v>13</v>
      </c>
      <c r="F15" s="8">
        <v>4717684</v>
      </c>
      <c r="G15" s="4"/>
      <c r="H15" s="13">
        <f t="shared" si="1"/>
        <v>8.3648622112251445</v>
      </c>
      <c r="I15" s="7">
        <f t="shared" si="2"/>
        <v>4.7512817725968235</v>
      </c>
      <c r="J15" s="3"/>
    </row>
    <row r="16" spans="1:10" x14ac:dyDescent="0.3">
      <c r="A16" s="5">
        <v>1285.5447999999999</v>
      </c>
      <c r="B16" s="8">
        <v>935940</v>
      </c>
      <c r="C16" s="8">
        <v>885344</v>
      </c>
      <c r="D16" s="6">
        <f t="shared" si="0"/>
        <v>455321</v>
      </c>
      <c r="E16" s="4">
        <v>14</v>
      </c>
      <c r="F16" s="8">
        <v>5310522</v>
      </c>
      <c r="G16" s="4"/>
      <c r="H16" s="13">
        <f t="shared" si="1"/>
        <v>11.663248565297888</v>
      </c>
      <c r="I16" s="7">
        <f t="shared" si="2"/>
        <v>4.535641246005528</v>
      </c>
      <c r="J16" s="3"/>
    </row>
    <row r="23" spans="6:6" x14ac:dyDescent="0.3">
      <c r="F23" s="8"/>
    </row>
  </sheetData>
  <sheetProtection password="D7BD" sheet="1" objects="1" scenarios="1" selectLockedCells="1"/>
  <conditionalFormatting sqref="H3">
    <cfRule type="cellIs" dxfId="0" priority="1" operator="greaterThanOrEqual">
      <formula>$I$3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2CD916623E7B48A3A7D08356E54F40" ma:contentTypeVersion="7" ma:contentTypeDescription="Create a new document." ma:contentTypeScope="" ma:versionID="cc03df2c5acb9b4b28957950666a8022">
  <xsd:schema xmlns:xsd="http://www.w3.org/2001/XMLSchema" xmlns:xs="http://www.w3.org/2001/XMLSchema" xmlns:p="http://schemas.microsoft.com/office/2006/metadata/properties" xmlns:ns3="789ba714-ec92-4609-ba9c-e58008911eb3" xmlns:ns4="9dbbed7e-b62a-4f92-a9f5-8f4709f88abf" targetNamespace="http://schemas.microsoft.com/office/2006/metadata/properties" ma:root="true" ma:fieldsID="26965c54773f2850a6a74a9b337d4164" ns3:_="" ns4:_="">
    <xsd:import namespace="789ba714-ec92-4609-ba9c-e58008911eb3"/>
    <xsd:import namespace="9dbbed7e-b62a-4f92-a9f5-8f4709f88ab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ba714-ec92-4609-ba9c-e58008911e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bbed7e-b62a-4f92-a9f5-8f4709f88a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72E3D8-BC1D-4EE2-92BA-3627B5715D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391F99-62AD-45FC-9484-42A42BDCAE8E}">
  <ds:schemaRefs>
    <ds:schemaRef ds:uri="9dbbed7e-b62a-4f92-a9f5-8f4709f88abf"/>
    <ds:schemaRef ds:uri="http://purl.org/dc/terms/"/>
    <ds:schemaRef ds:uri="http://schemas.openxmlformats.org/package/2006/metadata/core-properties"/>
    <ds:schemaRef ds:uri="789ba714-ec92-4609-ba9c-e58008911eb3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6F76ED5-FD79-474A-B93A-3B6EAF81A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9ba714-ec92-4609-ba9c-e58008911eb3"/>
    <ds:schemaRef ds:uri="9dbbed7e-b62a-4f92-a9f5-8f4709f88a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Target enhancement calibration</vt:lpstr>
      <vt:lpstr>Target enhancement gain</vt:lpstr>
      <vt:lpstr>Wideband enhancement gain</vt:lpstr>
      <vt:lpstr>Calibration example data</vt:lpstr>
      <vt:lpstr>gain example data</vt:lpstr>
    </vt:vector>
  </TitlesOfParts>
  <Company>Waters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ukmpakm</dc:creator>
  <cp:lastModifiedBy>Ross Baker</cp:lastModifiedBy>
  <cp:lastPrinted>2013-09-17T13:41:26Z</cp:lastPrinted>
  <dcterms:created xsi:type="dcterms:W3CDTF">2013-09-16T14:46:51Z</dcterms:created>
  <dcterms:modified xsi:type="dcterms:W3CDTF">2019-10-29T21:45:16Z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0x010100472CD916623E7B48A3A7D08356E54F40</vt:lpwstr>
  </property>
</Properties>
</file>